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T:\_____projekty_2017\05_17_Kuličkové hřiště Kolín\01_ST\rozpočet\final\"/>
    </mc:Choice>
  </mc:AlternateContent>
  <xr:revisionPtr revIDLastSave="0" documentId="13_ncr:1_{419DB360-927D-422E-AF82-F69E4EC4B882}" xr6:coauthVersionLast="40" xr6:coauthVersionMax="40" xr10:uidLastSave="{00000000-0000-0000-0000-000000000000}"/>
  <bookViews>
    <workbookView xWindow="13110" yWindow="375" windowWidth="15690" windowHeight="14655" xr2:uid="{00000000-000D-0000-FFFF-FFFF00000000}"/>
  </bookViews>
  <sheets>
    <sheet name="Rekapitulace stavby" sheetId="1" r:id="rId1"/>
    <sheet name="05_17 - Kuličkové hřiště ..." sheetId="2" r:id="rId2"/>
    <sheet name="Pokyny pro vyplnění" sheetId="3" r:id="rId3"/>
  </sheets>
  <definedNames>
    <definedName name="_xlnm._FilterDatabase" localSheetId="1" hidden="1">'05_17 - Kuličkové hřiště ...'!$C$82:$K$249</definedName>
    <definedName name="_xlnm.Print_Titles" localSheetId="1">'05_17 - Kuličkové hřiště ...'!$82:$82</definedName>
    <definedName name="_xlnm.Print_Titles" localSheetId="0">'Rekapitulace stavby'!$49:$49</definedName>
    <definedName name="_xlnm.Print_Area" localSheetId="1">'05_17 - Kuličkové hřiště ...'!$C$4:$J$34,'05_17 - Kuličkové hřiště ...'!$C$40:$J$66,'05_17 - Kuličkové hřiště ...'!$C$72:$K$249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81029"/>
</workbook>
</file>

<file path=xl/calcChain.xml><?xml version="1.0" encoding="utf-8"?>
<calcChain xmlns="http://schemas.openxmlformats.org/spreadsheetml/2006/main">
  <c r="BK247" i="2" l="1"/>
  <c r="J247" i="2" s="1"/>
  <c r="J65" i="2" s="1"/>
  <c r="BK241" i="2"/>
  <c r="BK240" i="2" s="1"/>
  <c r="J240" i="2" s="1"/>
  <c r="J61" i="2" s="1"/>
  <c r="T237" i="2"/>
  <c r="P209" i="2"/>
  <c r="AY52" i="1"/>
  <c r="AX52" i="1"/>
  <c r="BI249" i="2"/>
  <c r="BH249" i="2"/>
  <c r="BG249" i="2"/>
  <c r="BF249" i="2"/>
  <c r="BE249" i="2"/>
  <c r="T249" i="2"/>
  <c r="R249" i="2"/>
  <c r="P249" i="2"/>
  <c r="BK249" i="2"/>
  <c r="J249" i="2"/>
  <c r="BI248" i="2"/>
  <c r="BH248" i="2"/>
  <c r="BG248" i="2"/>
  <c r="BF248" i="2"/>
  <c r="T248" i="2"/>
  <c r="T247" i="2" s="1"/>
  <c r="R248" i="2"/>
  <c r="R247" i="2" s="1"/>
  <c r="P248" i="2"/>
  <c r="P247" i="2" s="1"/>
  <c r="BK248" i="2"/>
  <c r="J248" i="2"/>
  <c r="BE248" i="2" s="1"/>
  <c r="BI246" i="2"/>
  <c r="BH246" i="2"/>
  <c r="BG246" i="2"/>
  <c r="BF246" i="2"/>
  <c r="BE246" i="2"/>
  <c r="T246" i="2"/>
  <c r="T245" i="2" s="1"/>
  <c r="R246" i="2"/>
  <c r="R245" i="2" s="1"/>
  <c r="P246" i="2"/>
  <c r="P245" i="2" s="1"/>
  <c r="BK246" i="2"/>
  <c r="BK245" i="2" s="1"/>
  <c r="J246" i="2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T242" i="2"/>
  <c r="T241" i="2" s="1"/>
  <c r="T240" i="2" s="1"/>
  <c r="R242" i="2"/>
  <c r="R241" i="2" s="1"/>
  <c r="R240" i="2" s="1"/>
  <c r="P242" i="2"/>
  <c r="P241" i="2" s="1"/>
  <c r="P240" i="2" s="1"/>
  <c r="BK242" i="2"/>
  <c r="J242" i="2"/>
  <c r="BE242" i="2" s="1"/>
  <c r="BI238" i="2"/>
  <c r="BH238" i="2"/>
  <c r="BG238" i="2"/>
  <c r="BF238" i="2"/>
  <c r="T238" i="2"/>
  <c r="R238" i="2"/>
  <c r="R237" i="2" s="1"/>
  <c r="P238" i="2"/>
  <c r="P237" i="2" s="1"/>
  <c r="BK238" i="2"/>
  <c r="BK237" i="2" s="1"/>
  <c r="J237" i="2" s="1"/>
  <c r="J60" i="2" s="1"/>
  <c r="J238" i="2"/>
  <c r="BE238" i="2" s="1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BE228" i="2"/>
  <c r="T228" i="2"/>
  <c r="R228" i="2"/>
  <c r="P228" i="2"/>
  <c r="BK228" i="2"/>
  <c r="J228" i="2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BE225" i="2"/>
  <c r="T225" i="2"/>
  <c r="R225" i="2"/>
  <c r="P225" i="2"/>
  <c r="BK225" i="2"/>
  <c r="J225" i="2"/>
  <c r="BI216" i="2"/>
  <c r="BH216" i="2"/>
  <c r="BG216" i="2"/>
  <c r="BF216" i="2"/>
  <c r="BE216" i="2"/>
  <c r="T216" i="2"/>
  <c r="R216" i="2"/>
  <c r="P216" i="2"/>
  <c r="BK216" i="2"/>
  <c r="J216" i="2"/>
  <c r="BI215" i="2"/>
  <c r="BH215" i="2"/>
  <c r="BG215" i="2"/>
  <c r="BF215" i="2"/>
  <c r="T215" i="2"/>
  <c r="R215" i="2"/>
  <c r="R213" i="2" s="1"/>
  <c r="P215" i="2"/>
  <c r="BK215" i="2"/>
  <c r="J215" i="2"/>
  <c r="BE215" i="2" s="1"/>
  <c r="BI214" i="2"/>
  <c r="BH214" i="2"/>
  <c r="BG214" i="2"/>
  <c r="BF214" i="2"/>
  <c r="T214" i="2"/>
  <c r="T213" i="2" s="1"/>
  <c r="R214" i="2"/>
  <c r="P214" i="2"/>
  <c r="P213" i="2" s="1"/>
  <c r="BK214" i="2"/>
  <c r="BK213" i="2" s="1"/>
  <c r="J213" i="2" s="1"/>
  <c r="J59" i="2" s="1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T209" i="2" s="1"/>
  <c r="R210" i="2"/>
  <c r="R209" i="2" s="1"/>
  <c r="P210" i="2"/>
  <c r="BK210" i="2"/>
  <c r="BK209" i="2" s="1"/>
  <c r="J209" i="2" s="1"/>
  <c r="J58" i="2" s="1"/>
  <c r="J210" i="2"/>
  <c r="BE210" i="2" s="1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BE205" i="2"/>
  <c r="T205" i="2"/>
  <c r="R205" i="2"/>
  <c r="P205" i="2"/>
  <c r="BK205" i="2"/>
  <c r="J205" i="2"/>
  <c r="BI202" i="2"/>
  <c r="BH202" i="2"/>
  <c r="BG202" i="2"/>
  <c r="BF202" i="2"/>
  <c r="BE202" i="2"/>
  <c r="T202" i="2"/>
  <c r="R202" i="2"/>
  <c r="P202" i="2"/>
  <c r="BK202" i="2"/>
  <c r="J202" i="2"/>
  <c r="BI200" i="2"/>
  <c r="BH200" i="2"/>
  <c r="BG200" i="2"/>
  <c r="BF200" i="2"/>
  <c r="T200" i="2"/>
  <c r="R200" i="2"/>
  <c r="P200" i="2"/>
  <c r="BK200" i="2"/>
  <c r="J200" i="2"/>
  <c r="BE200" i="2" s="1"/>
  <c r="BI193" i="2"/>
  <c r="BH193" i="2"/>
  <c r="BG193" i="2"/>
  <c r="BF193" i="2"/>
  <c r="BE193" i="2"/>
  <c r="T193" i="2"/>
  <c r="T192" i="2" s="1"/>
  <c r="R193" i="2"/>
  <c r="R192" i="2" s="1"/>
  <c r="P193" i="2"/>
  <c r="P192" i="2" s="1"/>
  <c r="BK193" i="2"/>
  <c r="BK192" i="2" s="1"/>
  <c r="J192" i="2" s="1"/>
  <c r="J57" i="2" s="1"/>
  <c r="J193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6" i="2"/>
  <c r="BH176" i="2"/>
  <c r="BG176" i="2"/>
  <c r="BF176" i="2"/>
  <c r="BE176" i="2"/>
  <c r="T176" i="2"/>
  <c r="R176" i="2"/>
  <c r="P176" i="2"/>
  <c r="BK176" i="2"/>
  <c r="J176" i="2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BE166" i="2"/>
  <c r="T166" i="2"/>
  <c r="T165" i="2" s="1"/>
  <c r="R166" i="2"/>
  <c r="R165" i="2" s="1"/>
  <c r="P166" i="2"/>
  <c r="P165" i="2" s="1"/>
  <c r="BK166" i="2"/>
  <c r="BK165" i="2" s="1"/>
  <c r="J165" i="2" s="1"/>
  <c r="J56" i="2" s="1"/>
  <c r="J166" i="2"/>
  <c r="BI162" i="2"/>
  <c r="BH162" i="2"/>
  <c r="BG162" i="2"/>
  <c r="BF162" i="2"/>
  <c r="BE162" i="2"/>
  <c r="T162" i="2"/>
  <c r="R162" i="2"/>
  <c r="P162" i="2"/>
  <c r="BK162" i="2"/>
  <c r="J162" i="2"/>
  <c r="BI159" i="2"/>
  <c r="BH159" i="2"/>
  <c r="BG159" i="2"/>
  <c r="BF159" i="2"/>
  <c r="BE159" i="2"/>
  <c r="T159" i="2"/>
  <c r="R159" i="2"/>
  <c r="P159" i="2"/>
  <c r="BK159" i="2"/>
  <c r="J159" i="2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BE154" i="2"/>
  <c r="T154" i="2"/>
  <c r="R154" i="2"/>
  <c r="P154" i="2"/>
  <c r="BK154" i="2"/>
  <c r="J154" i="2"/>
  <c r="BI152" i="2"/>
  <c r="BH152" i="2"/>
  <c r="BG152" i="2"/>
  <c r="BF152" i="2"/>
  <c r="BE152" i="2"/>
  <c r="T152" i="2"/>
  <c r="R152" i="2"/>
  <c r="P152" i="2"/>
  <c r="BK152" i="2"/>
  <c r="J152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BE147" i="2"/>
  <c r="T147" i="2"/>
  <c r="R147" i="2"/>
  <c r="P147" i="2"/>
  <c r="BK147" i="2"/>
  <c r="J147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T137" i="2"/>
  <c r="T136" i="2" s="1"/>
  <c r="R137" i="2"/>
  <c r="R136" i="2" s="1"/>
  <c r="P137" i="2"/>
  <c r="P136" i="2" s="1"/>
  <c r="BK137" i="2"/>
  <c r="BK136" i="2" s="1"/>
  <c r="J136" i="2" s="1"/>
  <c r="J55" i="2" s="1"/>
  <c r="J137" i="2"/>
  <c r="BE137" i="2" s="1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T130" i="2"/>
  <c r="R130" i="2"/>
  <c r="P130" i="2"/>
  <c r="BK130" i="2"/>
  <c r="J130" i="2"/>
  <c r="BE130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BE123" i="2"/>
  <c r="T123" i="2"/>
  <c r="R123" i="2"/>
  <c r="P123" i="2"/>
  <c r="BK123" i="2"/>
  <c r="J123" i="2"/>
  <c r="BI120" i="2"/>
  <c r="BH120" i="2"/>
  <c r="BG120" i="2"/>
  <c r="BF120" i="2"/>
  <c r="T120" i="2"/>
  <c r="R120" i="2"/>
  <c r="P120" i="2"/>
  <c r="BK120" i="2"/>
  <c r="J120" i="2"/>
  <c r="BE120" i="2" s="1"/>
  <c r="BI117" i="2"/>
  <c r="BH117" i="2"/>
  <c r="BG117" i="2"/>
  <c r="BF117" i="2"/>
  <c r="T117" i="2"/>
  <c r="R117" i="2"/>
  <c r="P117" i="2"/>
  <c r="BK117" i="2"/>
  <c r="J117" i="2"/>
  <c r="BE117" i="2" s="1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T110" i="2"/>
  <c r="R110" i="2"/>
  <c r="P110" i="2"/>
  <c r="BK110" i="2"/>
  <c r="J110" i="2"/>
  <c r="BE110" i="2" s="1"/>
  <c r="BI101" i="2"/>
  <c r="BH101" i="2"/>
  <c r="BG101" i="2"/>
  <c r="BF101" i="2"/>
  <c r="T101" i="2"/>
  <c r="R101" i="2"/>
  <c r="P101" i="2"/>
  <c r="BK101" i="2"/>
  <c r="J101" i="2"/>
  <c r="BE101" i="2" s="1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89" i="2"/>
  <c r="BH89" i="2"/>
  <c r="BG89" i="2"/>
  <c r="BF89" i="2"/>
  <c r="BE89" i="2"/>
  <c r="T89" i="2"/>
  <c r="R89" i="2"/>
  <c r="P89" i="2"/>
  <c r="BK89" i="2"/>
  <c r="J89" i="2"/>
  <c r="BI86" i="2"/>
  <c r="F32" i="2" s="1"/>
  <c r="BD52" i="1" s="1"/>
  <c r="BD51" i="1" s="1"/>
  <c r="W30" i="1" s="1"/>
  <c r="BH86" i="2"/>
  <c r="F31" i="2" s="1"/>
  <c r="BC52" i="1" s="1"/>
  <c r="BC51" i="1" s="1"/>
  <c r="BG86" i="2"/>
  <c r="F30" i="2" s="1"/>
  <c r="BB52" i="1" s="1"/>
  <c r="BB51" i="1" s="1"/>
  <c r="BF86" i="2"/>
  <c r="J29" i="2" s="1"/>
  <c r="AW52" i="1" s="1"/>
  <c r="T86" i="2"/>
  <c r="T85" i="2" s="1"/>
  <c r="R86" i="2"/>
  <c r="R85" i="2" s="1"/>
  <c r="P86" i="2"/>
  <c r="P85" i="2" s="1"/>
  <c r="BK86" i="2"/>
  <c r="BK85" i="2" s="1"/>
  <c r="J86" i="2"/>
  <c r="BE86" i="2" s="1"/>
  <c r="F80" i="2"/>
  <c r="J79" i="2"/>
  <c r="J77" i="2"/>
  <c r="F77" i="2"/>
  <c r="E75" i="2"/>
  <c r="F48" i="2"/>
  <c r="J47" i="2"/>
  <c r="J45" i="2"/>
  <c r="F45" i="2"/>
  <c r="E43" i="2"/>
  <c r="J16" i="2"/>
  <c r="E16" i="2"/>
  <c r="J15" i="2"/>
  <c r="J13" i="2"/>
  <c r="E13" i="2"/>
  <c r="F47" i="2" s="1"/>
  <c r="J12" i="2"/>
  <c r="J10" i="2"/>
  <c r="AS51" i="1"/>
  <c r="L47" i="1"/>
  <c r="AM46" i="1"/>
  <c r="L46" i="1"/>
  <c r="AM44" i="1"/>
  <c r="L44" i="1"/>
  <c r="L42" i="1"/>
  <c r="L41" i="1"/>
  <c r="AY51" i="1" l="1"/>
  <c r="W29" i="1"/>
  <c r="J28" i="2"/>
  <c r="AV52" i="1" s="1"/>
  <c r="AT52" i="1" s="1"/>
  <c r="F28" i="2"/>
  <c r="AZ52" i="1" s="1"/>
  <c r="AZ51" i="1" s="1"/>
  <c r="BK84" i="2"/>
  <c r="J85" i="2"/>
  <c r="J54" i="2" s="1"/>
  <c r="P84" i="2"/>
  <c r="R84" i="2"/>
  <c r="P244" i="2"/>
  <c r="BK244" i="2"/>
  <c r="J244" i="2" s="1"/>
  <c r="J63" i="2" s="1"/>
  <c r="J245" i="2"/>
  <c r="J64" i="2" s="1"/>
  <c r="T84" i="2"/>
  <c r="T83" i="2" s="1"/>
  <c r="R244" i="2"/>
  <c r="T244" i="2"/>
  <c r="W28" i="1"/>
  <c r="AX51" i="1"/>
  <c r="F79" i="2"/>
  <c r="J241" i="2"/>
  <c r="J62" i="2" s="1"/>
  <c r="F29" i="2"/>
  <c r="BA52" i="1" s="1"/>
  <c r="BA51" i="1" s="1"/>
  <c r="R83" i="2" l="1"/>
  <c r="P83" i="2"/>
  <c r="AU52" i="1" s="1"/>
  <c r="AU51" i="1" s="1"/>
  <c r="AW51" i="1"/>
  <c r="AK27" i="1" s="1"/>
  <c r="W27" i="1"/>
  <c r="W26" i="1"/>
  <c r="AV51" i="1"/>
  <c r="J84" i="2"/>
  <c r="J53" i="2" s="1"/>
  <c r="BK83" i="2"/>
  <c r="J83" i="2" s="1"/>
  <c r="J52" i="2" l="1"/>
  <c r="J25" i="2"/>
  <c r="AK26" i="1"/>
  <c r="AT51" i="1"/>
  <c r="J34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<sst xmlns="http://schemas.openxmlformats.org/spreadsheetml/2006/main" count="2401" uniqueCount="622">
  <si>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</si>
  <si>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</si>
  <si>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</si>
  <si>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</si>
  <si>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</si>
  <si>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</si>
  <si>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</si>
  <si>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{22cb29b5-f814-47c7-92c1-6069ee6bc93e}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</si>
  <si>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</si>
  <si>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</si>
  <si>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</si>
  <si>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</si>
  <si>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</si>
  <si>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</si>
  <si>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</si>
  <si>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</si>
  <si>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</si>
  <si>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</si>
  <si>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</si>
  <si>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Kuličkové hřiště Kolín</t>
  </si>
  <si>
    <t>KSO:</t>
  </si>
  <si>
    <t/>
  </si>
  <si>
    <t>CC-CZ:</t>
  </si>
  <si>
    <t>Místo:</t>
  </si>
  <si>
    <t xml:space="preserve"> </t>
  </si>
  <si>
    <t>Datum:</t>
  </si>
  <si>
    <t>1. 3. 2019</t>
  </si>
  <si>
    <t>Zadavatel:</t>
  </si>
  <si>
    <t>IČ:</t>
  </si>
  <si>
    <t>DIČ:</t>
  </si>
  <si>
    <t>Uchazeč:</t>
  </si>
  <si>
    <t>Vyplň údaj</t>
  </si>
  <si>
    <t>Projektant:</t>
  </si>
  <si>
    <t>29062942</t>
  </si>
  <si>
    <t>DONDESIGN s.r.o.</t>
  </si>
  <si>
    <t>CZ29062942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</si>
  <si>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</si>
  <si>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</si>
  <si>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</si>
  <si>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</si>
  <si>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</si>
  <si>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</si>
  <si>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</si>
  <si>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</si>
  <si>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</si>
  <si>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</si>
  <si>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</si>
  <si>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</si>
  <si>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</si>
  <si>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</si>
  <si>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</si>
  <si>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</si>
  <si>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</si>
  <si>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</si>
  <si>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</si>
  <si>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</si>
  <si>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</si>
  <si>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</si>
  <si>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</si>
  <si>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</si>
  <si>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</si>
  <si>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</si>
  <si>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</si>
  <si>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</si>
  <si>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</si>
  <si>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</si>
  <si>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</si>
  <si>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</si>
  <si>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</si>
  <si>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</si>
  <si>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</si>
  <si>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</si>
  <si>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</si>
  <si>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</si>
  <si>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</si>
  <si>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</si>
  <si>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</si>
  <si>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</si>
  <si>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</si>
  <si>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</si>
  <si>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</si>
  <si>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</si>
  <si>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</si>
  <si>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</si>
  <si>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</si>
  <si>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</si>
  <si>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</si>
  <si>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</si>
  <si>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</si>
  <si>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</si>
  <si>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</si>
  <si>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</si>
  <si>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</si>
  <si>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</si>
  <si>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</si>
  <si>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</si>
  <si>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</si>
  <si>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</si>
  <si>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</si>
  <si>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</si>
  <si>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</si>
  <si>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</si>
  <si>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</si>
  <si>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</si>
  <si>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</si>
  <si>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</si>
  <si>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</si>
  <si>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</si>
  <si>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</si>
  <si>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</si>
  <si>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</si>
  <si>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</si>
  <si>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</si>
  <si>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</si>
  <si>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</si>
  <si>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</si>
  <si>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</si>
  <si>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</si>
  <si>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</si>
  <si>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</si>
  <si>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</si>
  <si>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</si>
  <si>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</si>
  <si>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</si>
  <si>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</si>
  <si>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 (V CELÉ PLOŠE)</t>
  </si>
  <si>
    <t>m3</t>
  </si>
  <si>
    <t>CS ÚRS 2017 01</t>
  </si>
  <si>
    <t>4</t>
  </si>
  <si>
    <t>-1146230861</t>
  </si>
  <si>
    <t>PSC</t>
  </si>
  <si>
    <t xml:space="preserve">Poznámka k souboru cen:_x000D_
1. V cenách jsou započteny i náklady na příp. nutné naložení sejmuté ornice na dopravní prostředek. 2. V cenách nejsou započteny náklady na odstranění nevhodných přimísenin (kamenů, kořenů apod.); tyto práce se ocení individuálně. 3. Množství ornice odebírané ze skládek se do objemu vykopávek pro volbu cen podle množství nezapočítává. Ceny souboru cen 122 . 0-11 Odkopávky a prokopávky nezapažené, se volí pro ornici odebíranou z projektovaných dočasných skládek; a) na staveništi podle součtu objemu ze všech skládek, b) mimo staveniště podle objemu každé skládky zvlášť. 4. Uložení ornice na skládky se oceňuje podle ustanovení v poznámkách č. 1 a 2 k ceně 171 20-1201 Uložení sypaniny na skládky. Složení ornice na hromady v místě upotřebení se neoceňuje. 5. Odebírá-li se ornice z projektované dočasné skládky, oceňuje se její naložení a přemístění podle čl. 3172 Všeobecných podmínek tohoto katalogu. 6. Přemísťuje-li se ornice na vzdálenost větší něž 250 m, vzdálenost 50 m se pro určení vzdálenosti vodorovného přemístění neodečítá a ocení se sejmutí a přemístění bez ohledu na ustanovení pozn. č. 1 takto: a) sejmutí ornice na vzdálenost 50m cenou 121 10-1101; b) naložení příslušnou cenou souboru cen 167 10- . . c) vodorovné přemístění cenami souboru cen 162 . 0- . . Vodorovné přemístění výkopku. 7. Sejmutí podorničí se oceňuje cenami odkopávek s přihlédnutím k ustanovení čl. 3112 Všeobecných podmínek tohoto katalogu. </t>
  </si>
  <si>
    <t>VV</t>
  </si>
  <si>
    <t>154,2*0,15</t>
  </si>
  <si>
    <t>181301102</t>
  </si>
  <si>
    <t>Rozprostření a urovnání ornice v rovině nebo ve svahu sklonu do 1:5 při souvislé ploše do 500 m2, tl. vrstvy přes 100 do 150 mm</t>
  </si>
  <si>
    <t>m2</t>
  </si>
  <si>
    <t>-2080789484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</si>
  <si>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2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</si>
  <si>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obvodový pás se zatravňovací dlažbou</t>
  </si>
  <si>
    <t>16,135</t>
  </si>
  <si>
    <t>lokální vyrovnání terénu</t>
  </si>
  <si>
    <t>77,3</t>
  </si>
  <si>
    <t>Součet</t>
  </si>
  <si>
    <t>3</t>
  </si>
  <si>
    <t>183403153</t>
  </si>
  <si>
    <t>Obdělání půdy hrabáním v rovině nebo na svahu do 1:5</t>
  </si>
  <si>
    <t>-1127893022</t>
  </si>
  <si>
    <t>180404111</t>
  </si>
  <si>
    <t>Založení hřišťového trávníku výsevem na vrstvě ornice</t>
  </si>
  <si>
    <t>907273337</t>
  </si>
  <si>
    <t>5</t>
  </si>
  <si>
    <t>M</t>
  </si>
  <si>
    <t>005724400</t>
  </si>
  <si>
    <t>osivo směs travní hřištní</t>
  </si>
  <si>
    <t>kg</t>
  </si>
  <si>
    <t>8</t>
  </si>
  <si>
    <t>-1136137721</t>
  </si>
  <si>
    <t>93,435</t>
  </si>
  <si>
    <t>93,435*0,03 'Přepočtené koeficientem množství</t>
  </si>
  <si>
    <t>6</t>
  </si>
  <si>
    <t>122201101</t>
  </si>
  <si>
    <t>Odkopávky a prokopávky nezapažené s přehozením výkopku na vzdálenost do 3 m nebo s naložením na dopravní prostředek v hornině tř. 3 do 100 m3 (V CELÉ PLOŠE)</t>
  </si>
  <si>
    <t>-969306</t>
  </si>
  <si>
    <t xml:space="preserve">Poznámka k souboru cen:_x000D_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</si>
  <si>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16,135*(0,200-0,150)</t>
  </si>
  <si>
    <t>vnitřní plocha</t>
  </si>
  <si>
    <t>60,8*1,03*(0,370-0,150)</t>
  </si>
  <si>
    <t>rezerva - nutnost přizpůsobení okolního terénu</t>
  </si>
  <si>
    <t>77,3*0,1</t>
  </si>
  <si>
    <t>7</t>
  </si>
  <si>
    <t>131201101</t>
  </si>
  <si>
    <t>Hloubení nezapažených jam a zářezů s urovnáním dna do předepsaného profilu a spádu v hornině tř. 3 do 100 m3 (INFORMAČNÍ CEDULE)</t>
  </si>
  <si>
    <t>1012889600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</si>
  <si>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 2. Ceny lze použít i pro hloubení nezapažených jam a zářezů pro podzemní vedení, jsou-li tyto práce prováděny z povrchu území. 3. Předepisuje-li projekt hloubit jámy popsané v pozn. č. 1 v hornině 5 až 7 bez použití trhavin, oceňuje se toto hloubení a) v suchu nebo v mokru cenami 138 40-1101, 138 50-1101 a 138 60-1101 Dolamování zapažených nebo nezapažených hloubených vykopávek; b) v tekoucí vodě při jakékoliv její rychlosti individuálně. 4. Hloubení nezapažených jam hloubky přes 16 m se oceňuje individuálně. 5. V cenách jsou započteny i náklady na případné nutné přemístění výkopku ve výkopišti a na přehození výkopku na přilehlém terénu na vzdálenost do 3 m od okraje jámy nebo naložení na dopravní prostředek. 6. Náklady na svislé přemístění výkopku nad 1 m hloubky se určí dle ustanovení článku č. 3161 všeobecných podmínek katalogu. </t>
  </si>
  <si>
    <t>0,5*0,5*0,8*2</t>
  </si>
  <si>
    <t>132212101</t>
  </si>
  <si>
    <t>Hloubení zapažených i nezapažených rýh šířky do 600 mm ručním nebo pneumatickým nářadím s urovnáním dna do předepsaného profilu a spádu v horninách tř. 3 soudržných (ZÁKLAD)</t>
  </si>
  <si>
    <t>325963854</t>
  </si>
  <si>
    <t xml:space="preserve">Poznámka k souboru cen:_x000D_
1. V cenách jsou započteny i náklady na přehození výkopku na přilehlém terénu na vzdálenost do 3 m od podélné osy rýhy nebo naložení výkopku na dopravní prostředek. 2. V cenách 12-2101 až 41-2102 jsou započteny i náklady na i svislý přesun horniny po házečkách do 2 metrů. </t>
  </si>
  <si>
    <t>základ š=0,3 + výkop pro trativod š= 0,3</t>
  </si>
  <si>
    <t>30,699*(0,8-0,3)*0,6</t>
  </si>
  <si>
    <t>9</t>
  </si>
  <si>
    <t>171203111</t>
  </si>
  <si>
    <t xml:space="preserve">Uložení výkopku bez zhutnění s hrubým rozhrnutím v rovině nebo na svahu do 1:5 </t>
  </si>
  <si>
    <t>2097708885</t>
  </si>
  <si>
    <t xml:space="preserve">Poznámka k souboru cen:_x000D_
1. Ceny jsou určeny pro ukládání výkopku objemu do 200 m3 na jednom objektu; pro ukládání výkopku přes 200 m3 lze použít ceny souboru cen 171 20-12 Uložení sypaniny, části A01 katalogu 800-1 Zemní práce. 2. V cenách o sklonu svahu přes 1:1 jsou uvažovány podmínky pro svahy běžně schůdné; bez použití lezeckých technik. V případě použití lezeckých technik se tyto náklady oceňují individuálně. </t>
  </si>
  <si>
    <t>9,210+22,314+0,400</t>
  </si>
  <si>
    <t>10</t>
  </si>
  <si>
    <t>167101101</t>
  </si>
  <si>
    <t>Nakládání, skládání a překládání neulehlého výkopku nebo sypaniny nakládání, množství do 100 m3, z hornin tř. 1 až 4</t>
  </si>
  <si>
    <t>-1572571267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</si>
  <si>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</si>
  <si>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</si>
  <si>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</si>
  <si>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</si>
  <si>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-198736726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</si>
  <si>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</si>
  <si>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</si>
  <si>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</si>
  <si>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</si>
  <si>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1642704611</t>
  </si>
  <si>
    <t>31,924*10 'Přepočtené koeficientem množství</t>
  </si>
  <si>
    <t>13</t>
  </si>
  <si>
    <t>171201201</t>
  </si>
  <si>
    <t>Uložení sypaniny na skládky</t>
  </si>
  <si>
    <t>1557995321</t>
  </si>
  <si>
    <t xml:space="preserve">Poznámka k souboru cen:_x000D_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6. Cenu -1211 lze po dohodě upravit podle místních podmínek. </t>
  </si>
  <si>
    <t>14</t>
  </si>
  <si>
    <t>171201211</t>
  </si>
  <si>
    <t>Uložení sypaniny poplatek za uložení sypaniny na skládce (skládkovné)</t>
  </si>
  <si>
    <t>t</t>
  </si>
  <si>
    <t>1533278768</t>
  </si>
  <si>
    <t>(9,210+22,314+0,400)*1,5</t>
  </si>
  <si>
    <t>Zakládání</t>
  </si>
  <si>
    <t>53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</si>
  <si>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</si>
  <si>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</si>
  <si>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m</t>
  </si>
  <si>
    <t>-1930139134</t>
  </si>
  <si>
    <t>16</t>
  </si>
  <si>
    <t>213141112</t>
  </si>
  <si>
    <t>Zřízení vrstvy z geotextilie filtrační, separační, odvodňovací, ochranné, výztužné nebo protierozní v rovině nebo ve sklonu do 1:5, šířky přes 3 do 6 m</t>
  </si>
  <si>
    <t>1050775286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</si>
  <si>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</si>
  <si>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 xml:space="preserve">trativod </t>
  </si>
  <si>
    <t>(0,8+0,8+0,3)*30,699</t>
  </si>
  <si>
    <t>pískoviště</t>
  </si>
  <si>
    <t>4,897</t>
  </si>
  <si>
    <t>17</t>
  </si>
  <si>
    <t>693110010</t>
  </si>
  <si>
    <t>geotextilie tkaná polypropylenová 90 g/m2</t>
  </si>
  <si>
    <t>-1609683354</t>
  </si>
  <si>
    <t>79,36*1,15 'Přepočtené koeficientem množství</t>
  </si>
  <si>
    <t>65</t>
  </si>
  <si>
    <t>274313811</t>
  </si>
  <si>
    <t>Základy z betonu prostého pasy betonu kamenem neprokládaného tř. C 25/30</t>
  </si>
  <si>
    <t>-2131494466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</si>
  <si>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</t>
  </si>
  <si>
    <t>30,699*0,8*0,3</t>
  </si>
  <si>
    <t>63</t>
  </si>
  <si>
    <t>273351215</t>
  </si>
  <si>
    <t>Bednění základových stěn desek svislé nebo šikmé (odkloněné), půdorysně přímé nebo zalomené ve volných nebo zapažených jámách, rýhách, šachtách, včetně případných vzpěr zřízení</t>
  </si>
  <si>
    <t>603409861</t>
  </si>
  <si>
    <t>(30,699+8,8)*0,3</t>
  </si>
  <si>
    <t>64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</si>
  <si>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</si>
  <si>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</si>
  <si>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-1351639041</t>
  </si>
  <si>
    <t>66</t>
  </si>
  <si>
    <t>273321511</t>
  </si>
  <si>
    <t>Základy z betonu železového (bez výztuže) desky z betonu bez zvýšených nároků na prostředí tř. C 25/30</t>
  </si>
  <si>
    <t>952679272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</si>
  <si>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</t>
  </si>
  <si>
    <t>55,9*0,15</t>
  </si>
  <si>
    <t>67</t>
  </si>
  <si>
    <t>273362021</t>
  </si>
  <si>
    <t>Výztuž základů desek ze svařovaných sítí z drátů typu KARI</t>
  </si>
  <si>
    <t>2094560443</t>
  </si>
  <si>
    <t xml:space="preserve">Poznámka k souboru cen:_x000D_
1. Ceny platí pro desky rovné, s náběhy, hřibové nebo upnuté do žeber včetně výztuže těchto žeber. </t>
  </si>
  <si>
    <t>4,44*55,9*2/1000</t>
  </si>
  <si>
    <t>18</t>
  </si>
  <si>
    <t>275313811</t>
  </si>
  <si>
    <t>Základy z betonu prostého patky a bloky z betonu kamenem neprokládaného tř. C 25/30 (INFORMAČNÍ CEDULE)</t>
  </si>
  <si>
    <t>52737433</t>
  </si>
  <si>
    <t>Komunikace pozemní</t>
  </si>
  <si>
    <t>25</t>
  </si>
  <si>
    <t>564831111</t>
  </si>
  <si>
    <t>Podklad ze štěrkodrti ŠD s rozprostřením a zhutněním, po zhutnění tl. 100 mm</t>
  </si>
  <si>
    <t>74726062</t>
  </si>
  <si>
    <t>26</t>
  </si>
  <si>
    <t>564851111</t>
  </si>
  <si>
    <t>Podklad ze štěrkodrti ŠD s rozprostřením a zhutněním, po zhutnění tl. 150 mm</t>
  </si>
  <si>
    <t>-1152273357</t>
  </si>
  <si>
    <t xml:space="preserve">vnitřní plocha </t>
  </si>
  <si>
    <t>60,836*1,03</t>
  </si>
  <si>
    <t>27</t>
  </si>
  <si>
    <t>579211126</t>
  </si>
  <si>
    <t>Venkovní lité pryžové povrchy na betonový podklad jednovrstvé tloušťky 8 mm s impregnací podkladu, prováděné strojně plochy přes 300 m2 barvy ostatní</t>
  </si>
  <si>
    <t>-1241958741</t>
  </si>
  <si>
    <t xml:space="preserve">Poznámka k souboru cen:_x000D_
1. V cenách nejsou započteny náklady na vyrovnání podkladu, tyto se oceňují cenami souboru cen katalogu 572 1.-1... Vyrovnání povrchu dosavadních krytů katalogu 822-1 Komunikace pozemní a letiště. </t>
  </si>
  <si>
    <t>dráhy s výčnělky ...koeficient 2</t>
  </si>
  <si>
    <t>(9,076+9,467+7,224+3,871)*1,03*2</t>
  </si>
  <si>
    <t>28</t>
  </si>
  <si>
    <t>579211145_02</t>
  </si>
  <si>
    <t>Venkovní lité pryžové povrchy na betonový podklad dvouvrstvé tloušťky 8 mm s impregnací podkladu, prováděné strojně plochy barva šedá</t>
  </si>
  <si>
    <t>-1851404901</t>
  </si>
  <si>
    <t>plochy mezi drahami</t>
  </si>
  <si>
    <t>(60,836-(4,897+9,076+9,467+7,224+3,871))*1,03</t>
  </si>
  <si>
    <t>29</t>
  </si>
  <si>
    <t>916371214</t>
  </si>
  <si>
    <t>Osazení skrytého flexibilního zahradního obrubníku plastového zarytím včetně začištění</t>
  </si>
  <si>
    <t>190380777</t>
  </si>
  <si>
    <t>30</t>
  </si>
  <si>
    <t>272451770</t>
  </si>
  <si>
    <t>obrubník zahradní z recyklovaného materiálu 25 m x 150 mm x 4 mm</t>
  </si>
  <si>
    <t>-574111399</t>
  </si>
  <si>
    <t>31</t>
  </si>
  <si>
    <t>562451410</t>
  </si>
  <si>
    <t>dlažba zatravňovací recyklovaný PE, 33 x 33 x 5 cm nosnost 350 t/m2</t>
  </si>
  <si>
    <t>1774073257</t>
  </si>
  <si>
    <t>50</t>
  </si>
  <si>
    <t>916231212-02</t>
  </si>
  <si>
    <t>Osazení oddělovacího profilu vč. bodového kotvení L profily</t>
  </si>
  <si>
    <t>-615199242</t>
  </si>
  <si>
    <t>32</t>
  </si>
  <si>
    <t>311740Z-02</t>
  </si>
  <si>
    <t>oddělovací profil k provedení dilatačních a technologických spár, POZINK PLECH 50/3mm</t>
  </si>
  <si>
    <t>bm</t>
  </si>
  <si>
    <t>-703172084</t>
  </si>
  <si>
    <t>obvod herních ploch</t>
  </si>
  <si>
    <t>12,2+11,712+10,264+7,486+8,8</t>
  </si>
  <si>
    <t>Úpravy povrchů, podlahy a osazování výplní</t>
  </si>
  <si>
    <t>33</t>
  </si>
  <si>
    <t>631311214</t>
  </si>
  <si>
    <t>Mazanina z betonu prostého se zvýšenými nároky na prostředí tl. přes 50 do 80 mm tř. C 25/30</t>
  </si>
  <si>
    <t>1567215755</t>
  </si>
  <si>
    <t xml:space="preserve">Poznámka k souboru cen:_x000D_
1. Ceny jsou určeny pro mazaniny krycí (pochůzné i pojízdné), popř. podkladní, plovoucí, vyrovnávací nebo oddělující pod potěry, podlahy, průmyslové podlahy, popř. pro podlévání provizorně podklínovaných patek usazených strojů a technologických zařízení (s náležitým zatemováním hutného betonu). 2. Pro mazaniny tlouštěk větších než 240 mm jsou určeny: a) pro mazaniny ukládané na zeminu (v halách apod.) ceny souborů cen 27* 31- Základy z betonu prostého a 27* 32 - Základy z betonu železového, b) pro mazaniny v nadzemních podlažích ceny souboru cen 411 31- . . Beton kleneb. 3. Ceny lze použít i pro betonový okapový chodníček budovy (včetně tvarování rigolového žlábku) v příslušných tloušťkách. Jeho podloží se oceňuje samostatně. 4. V ceně jsou započteny i náklady na: a) základní stržení povrchu mazaniny s urovnáním vibrační lištou nebo dřevěným hladítkem, b) vytvoření dilatačních spár v mazanině bez zaplnění, pokud jsou dilatační spáry vytvářeny při provádění betonáže. Jestliže jsou dilatační spáry řezány dodatečně, oceňují se cenami souboru cen 634 91-11 Řezání dilatačních nebo smršťovacích spár. </t>
  </si>
  <si>
    <t>PODKLAD</t>
  </si>
  <si>
    <t>55,9*0,050+27,09*0,065</t>
  </si>
  <si>
    <t>VÝČNĚLKY, TRASY, DRÁHY</t>
  </si>
  <si>
    <t>(0,5+9,076+9,467+7,224+3,871)*0,100</t>
  </si>
  <si>
    <t>34</t>
  </si>
  <si>
    <t>631319011</t>
  </si>
  <si>
    <t>Příplatek k cenám mazanin za úpravu povrchu mazaniny přehlazením, mazanina tl. přes 50 do 80 mm</t>
  </si>
  <si>
    <t>1750691346</t>
  </si>
  <si>
    <t xml:space="preserve">Poznámka k souboru cen:_x000D_
1. Ceny -9011 až -9023 lze použít pro mazaniny min. tř. C 8/10. 2. V cenách -9011 až -9023 jsou započteny i náklady za přehlazení povrchu mazaniny ocelovým hladítkem. 3. Ceny -9171 až -9175 lze také použít, bude-li do mazaniny vkládána druhá vrstva výztuže nad sebou oddělená vrstvou betonové směsi, kdy se oceňuje druhé stržení povrchu latí rovněž výměrou (m3) celkové tloušťky tří vrstev mazaniny. </t>
  </si>
  <si>
    <t>35</t>
  </si>
  <si>
    <t>631319236</t>
  </si>
  <si>
    <t>Příplatek k cenám betonových mazanin za vyztužení skleněnými vlákny objemové vyztužení 10 kg/m3</t>
  </si>
  <si>
    <t>1001599567</t>
  </si>
  <si>
    <t>36</t>
  </si>
  <si>
    <t>631319181</t>
  </si>
  <si>
    <t>Příplatek k cenám mazanin za sklon přes 15 st. do 35 st. od vodorovné roviny mazanina tl. přes 50 do 80 mm</t>
  </si>
  <si>
    <t>-2057773982</t>
  </si>
  <si>
    <t>37</t>
  </si>
  <si>
    <t>000000002</t>
  </si>
  <si>
    <t>Jemná modelace tras v betonové mazanině - hodinová sazba, 5 pracovníků</t>
  </si>
  <si>
    <t>h</t>
  </si>
  <si>
    <t>-1361163974</t>
  </si>
  <si>
    <t>5*8*5</t>
  </si>
  <si>
    <t>Trubní vedení</t>
  </si>
  <si>
    <t>56</t>
  </si>
  <si>
    <t>877265211_02</t>
  </si>
  <si>
    <t>Montáž tvarovek z tvrdého PVC-systém KG DN 50</t>
  </si>
  <si>
    <t>kus</t>
  </si>
  <si>
    <t>757388871</t>
  </si>
  <si>
    <t xml:space="preserve">Poznámka k souboru cen:_x000D_
1. V cenách nejsou započteny náklady na dodání tvarovek. Tvarovky se oceňují ve ve specifikaci. </t>
  </si>
  <si>
    <t>57</t>
  </si>
  <si>
    <t>286113020_02</t>
  </si>
  <si>
    <t xml:space="preserve">trubka kanalizační plastová KG DN 50 ,1000 mm </t>
  </si>
  <si>
    <t>-995614320</t>
  </si>
  <si>
    <t>Ostatní konstrukce a práce, bourání</t>
  </si>
  <si>
    <t>38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</si>
  <si>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</si>
  <si>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</si>
  <si>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-326072599</t>
  </si>
  <si>
    <t>39</t>
  </si>
  <si>
    <t>749749020</t>
  </si>
  <si>
    <t>IT - informační tabule hřiště</t>
  </si>
  <si>
    <t>378736833</t>
  </si>
  <si>
    <t>40</t>
  </si>
  <si>
    <t>953946111</t>
  </si>
  <si>
    <t>Montáž atypických ocelových konstrukcí profilů hmotnosti do 13 kg/m, hmotnosti konstrukce do 1 t</t>
  </si>
  <si>
    <t>1211071910</t>
  </si>
  <si>
    <t xml:space="preserve">Poznámka k souboru cen:_x000D_
1. Ceny nelze použít pro ocenění montáže ocelových konstrukcí hmotnosti do 500 kg; tyto se oceňují cenami souboru cen 767 99-51 Montáž ostatních atypických zámečnických konstrukcí části A01 katalogu 800-767 Konstrukce zámečnické. </t>
  </si>
  <si>
    <t>ZVONEK</t>
  </si>
  <si>
    <t>0,00015*76</t>
  </si>
  <si>
    <t>TUNEL</t>
  </si>
  <si>
    <t>0,00020*19</t>
  </si>
  <si>
    <t>VÝHYBKA</t>
  </si>
  <si>
    <t>0,00015*6</t>
  </si>
  <si>
    <t>41</t>
  </si>
  <si>
    <t>000000001</t>
  </si>
  <si>
    <t>ZVONEK - nerez. ocel.</t>
  </si>
  <si>
    <t>ks</t>
  </si>
  <si>
    <t>-1226787017</t>
  </si>
  <si>
    <t>51</t>
  </si>
  <si>
    <t>000000001-02</t>
  </si>
  <si>
    <t>ZVONEK - ocelový opatřen barvou (žlutá, modrá, antracit)</t>
  </si>
  <si>
    <t>-186053039</t>
  </si>
  <si>
    <t>25+25+25</t>
  </si>
  <si>
    <t>42</t>
  </si>
  <si>
    <t>000000003</t>
  </si>
  <si>
    <t>TUNEL - nerez. ocel. PRŮMĚR 50mm, DÉLKA 400mm</t>
  </si>
  <si>
    <t>-1630297928</t>
  </si>
  <si>
    <t>43</t>
  </si>
  <si>
    <t>000000004</t>
  </si>
  <si>
    <t>TUNEL - PVC TRUBKA TRANSPARENTNÍ,  PRŮMĚR 50mm, DÉLKA 400mm</t>
  </si>
  <si>
    <t>1136877309</t>
  </si>
  <si>
    <t>52</t>
  </si>
  <si>
    <t>000000005</t>
  </si>
  <si>
    <t>VÝHYBKA - nerez. ocel.</t>
  </si>
  <si>
    <t>1972669000</t>
  </si>
  <si>
    <t>44</t>
  </si>
  <si>
    <t>581565450</t>
  </si>
  <si>
    <t>písek křemičitý ST 10/40 1,0 - 4,0 mm bal. 50 kg</t>
  </si>
  <si>
    <t>-1747179940</t>
  </si>
  <si>
    <t>16,135*0,05*1500</t>
  </si>
  <si>
    <t>(4,897*0,15)*1500</t>
  </si>
  <si>
    <t>998</t>
  </si>
  <si>
    <t>Přesun hmot</t>
  </si>
  <si>
    <t>45</t>
  </si>
  <si>
    <t>998225111</t>
  </si>
  <si>
    <t>Přesun hmot pro komunikace s krytem z kameniva, monolitickým betonovým nebo živičným dopravní vzdálenost do 200 m jakékoliv délky objektu</t>
  </si>
  <si>
    <t>634831940</t>
  </si>
  <si>
    <t xml:space="preserve">Poznámka k souboru cen:_x000D_
1. Ceny lze použít i pro plochy letišť s krytem monolitickým betonovým nebo živičným. </t>
  </si>
  <si>
    <t>PSV</t>
  </si>
  <si>
    <t>Práce a dodávky PSV</t>
  </si>
  <si>
    <t>721</t>
  </si>
  <si>
    <t>Zdravotechnika - vnitřní kanalizace</t>
  </si>
  <si>
    <t>54</t>
  </si>
  <si>
    <t>721211911</t>
  </si>
  <si>
    <t>Podlahové vpusti montáž podlahových vpustí DN 40/50</t>
  </si>
  <si>
    <t>-657295149</t>
  </si>
  <si>
    <t>55</t>
  </si>
  <si>
    <t>551617030</t>
  </si>
  <si>
    <t>vpusť podlahová z PH  nerezová mřížka 100 x 100mm</t>
  </si>
  <si>
    <t>1504603872</t>
  </si>
  <si>
    <t>VRN</t>
  </si>
  <si>
    <t>Vedlejší rozpočtové náklady</t>
  </si>
  <si>
    <t>VRN1</t>
  </si>
  <si>
    <t>Průzkumné, geodetické a projektové práce</t>
  </si>
  <si>
    <t>46</t>
  </si>
  <si>
    <t>010001000</t>
  </si>
  <si>
    <t>Základní rozdělení průvodních činností a nákladů průzkumné, geodetické a projektové práce</t>
  </si>
  <si>
    <t>…</t>
  </si>
  <si>
    <t>1024</t>
  </si>
  <si>
    <t>-2101293292</t>
  </si>
  <si>
    <t>VRN4</t>
  </si>
  <si>
    <t>Inženýrská činnost</t>
  </si>
  <si>
    <t>48</t>
  </si>
  <si>
    <t>042703000</t>
  </si>
  <si>
    <t>Inženýrská činnost posudky technické požadavky na výrobky, atest na bezpečnosti provozu</t>
  </si>
  <si>
    <t>1829356850</t>
  </si>
  <si>
    <t>49</t>
  </si>
  <si>
    <t>044002000</t>
  </si>
  <si>
    <t>Hlavní tituly průvodních činností a nákladů inženýrská činnost revize</t>
  </si>
  <si>
    <t>1451449464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</si>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</sst>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5" fillId="3" borderId="0" xfId="1" applyFont="1" applyFill="1" applyAlignment="1">
      <alignment vertical="center"/>
    </xf>
    <xf numFmtId="0" fontId="47" fillId="3" borderId="0" xfId="1" applyFill="1"/>
    <xf numFmtId="0" fontId="0" fillId="3" borderId="0" xfId="0" applyFill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9" fillId="0" borderId="0" xfId="0" applyFont="1" applyAlignment="1">
      <alignment horizontal="lef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6" borderId="10" xfId="0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 applyAlignment="1" applyProtection="1">
      <alignment vertical="center"/>
      <protection locked="0"/>
    </xf>
    <xf numFmtId="0" fontId="2" fillId="6" borderId="0" xfId="0" applyFont="1" applyFill="1" applyAlignment="1">
      <alignment horizontal="right" vertical="center"/>
    </xf>
    <xf numFmtId="0" fontId="0" fillId="6" borderId="6" xfId="0" applyFill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6" xfId="0" applyNumberFormat="1" applyFont="1" applyBorder="1"/>
    <xf numFmtId="166" fontId="33" fillId="0" borderId="17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5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8" xfId="0" applyFont="1" applyBorder="1"/>
    <xf numFmtId="166" fontId="7" fillId="0" borderId="0" xfId="0" applyNumberFormat="1" applyFont="1"/>
    <xf numFmtId="166" fontId="7" fillId="0" borderId="19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4" fontId="0" fillId="4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>
      <alignment horizontal="center" vertical="center"/>
    </xf>
    <xf numFmtId="49" fontId="39" fillId="0" borderId="28" xfId="0" applyNumberFormat="1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center" vertical="center" wrapText="1"/>
    </xf>
    <xf numFmtId="167" fontId="39" fillId="0" borderId="28" xfId="0" applyNumberFormat="1" applyFont="1" applyBorder="1" applyAlignment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4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0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15" t="s">
        <v>4</v>
      </c>
      <c r="BB1" s="15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D4" s="27" t="s">
        <v>11</v>
      </c>
      <c r="AQ4" s="28"/>
      <c r="AS4" s="29" t="s">
        <v>12</v>
      </c>
      <c r="BE4" s="30" t="s">
        <v>13</v>
      </c>
      <c r="BS4" s="22" t="s">
        <v>14</v>
      </c>
    </row>
    <row r="5" spans="1:74" ht="14.45" customHeight="1">
      <c r="B5" s="26"/>
      <c r="D5" s="31" t="s">
        <v>15</v>
      </c>
      <c r="K5" s="282" t="s">
        <v>16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Q5" s="28"/>
      <c r="BE5" s="280" t="s">
        <v>17</v>
      </c>
      <c r="BS5" s="22" t="s">
        <v>8</v>
      </c>
    </row>
    <row r="6" spans="1:74" ht="36.950000000000003" customHeight="1">
      <c r="B6" s="26"/>
      <c r="D6" s="33" t="s">
        <v>18</v>
      </c>
      <c r="K6" s="284" t="s">
        <v>19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Q6" s="28"/>
      <c r="BE6" s="281"/>
      <c r="BS6" s="22" t="s">
        <v>8</v>
      </c>
    </row>
    <row r="7" spans="1:74" ht="14.45" customHeight="1">
      <c r="B7" s="26"/>
      <c r="D7" s="34" t="s">
        <v>20</v>
      </c>
      <c r="K7" s="32" t="s">
        <v>21</v>
      </c>
      <c r="AK7" s="34" t="s">
        <v>22</v>
      </c>
      <c r="AN7" s="32" t="s">
        <v>21</v>
      </c>
      <c r="AQ7" s="28"/>
      <c r="BE7" s="281"/>
      <c r="BS7" s="22" t="s">
        <v>8</v>
      </c>
    </row>
    <row r="8" spans="1:74" ht="14.45" customHeight="1">
      <c r="B8" s="26"/>
      <c r="D8" s="34" t="s">
        <v>23</v>
      </c>
      <c r="K8" s="32" t="s">
        <v>24</v>
      </c>
      <c r="AK8" s="34" t="s">
        <v>25</v>
      </c>
      <c r="AN8" s="35" t="s">
        <v>26</v>
      </c>
      <c r="AQ8" s="28"/>
      <c r="BE8" s="281"/>
      <c r="BS8" s="22" t="s">
        <v>8</v>
      </c>
    </row>
    <row r="9" spans="1:74" ht="14.45" customHeight="1">
      <c r="B9" s="26"/>
      <c r="AQ9" s="28"/>
      <c r="BE9" s="281"/>
      <c r="BS9" s="22" t="s">
        <v>8</v>
      </c>
    </row>
    <row r="10" spans="1:74" ht="14.45" customHeight="1">
      <c r="B10" s="26"/>
      <c r="D10" s="34" t="s">
        <v>27</v>
      </c>
      <c r="AK10" s="34" t="s">
        <v>28</v>
      </c>
      <c r="AN10" s="32" t="s">
        <v>21</v>
      </c>
      <c r="AQ10" s="28"/>
      <c r="BE10" s="281"/>
      <c r="BS10" s="22" t="s">
        <v>8</v>
      </c>
    </row>
    <row r="11" spans="1:74" ht="18.399999999999999" customHeight="1">
      <c r="B11" s="26"/>
      <c r="E11" s="32" t="s">
        <v>24</v>
      </c>
      <c r="AK11" s="34" t="s">
        <v>29</v>
      </c>
      <c r="AN11" s="32" t="s">
        <v>21</v>
      </c>
      <c r="AQ11" s="28"/>
      <c r="BE11" s="281"/>
      <c r="BS11" s="22" t="s">
        <v>8</v>
      </c>
    </row>
    <row r="12" spans="1:74" ht="6.95" customHeight="1">
      <c r="B12" s="26"/>
      <c r="AQ12" s="28"/>
      <c r="BE12" s="281"/>
      <c r="BS12" s="22" t="s">
        <v>8</v>
      </c>
    </row>
    <row r="13" spans="1:74" ht="14.45" customHeight="1">
      <c r="B13" s="26"/>
      <c r="D13" s="34" t="s">
        <v>30</v>
      </c>
      <c r="AK13" s="34" t="s">
        <v>28</v>
      </c>
      <c r="AN13" s="36" t="s">
        <v>31</v>
      </c>
      <c r="AQ13" s="28"/>
      <c r="BE13" s="281"/>
      <c r="BS13" s="22" t="s">
        <v>8</v>
      </c>
    </row>
    <row r="14" spans="1:74">
      <c r="B14" s="26"/>
      <c r="E14" s="285" t="s">
        <v>31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34" t="s">
        <v>29</v>
      </c>
      <c r="AN14" s="36" t="s">
        <v>31</v>
      </c>
      <c r="AQ14" s="28"/>
      <c r="BE14" s="281"/>
      <c r="BS14" s="22" t="s">
        <v>8</v>
      </c>
    </row>
    <row r="15" spans="1:74" ht="6.95" customHeight="1">
      <c r="B15" s="26"/>
      <c r="AQ15" s="28"/>
      <c r="BE15" s="281"/>
      <c r="BS15" s="22" t="s">
        <v>6</v>
      </c>
    </row>
    <row r="16" spans="1:74" ht="14.45" customHeight="1">
      <c r="B16" s="26"/>
      <c r="D16" s="34" t="s">
        <v>32</v>
      </c>
      <c r="AK16" s="34" t="s">
        <v>28</v>
      </c>
      <c r="AN16" s="32" t="s">
        <v>33</v>
      </c>
      <c r="AQ16" s="28"/>
      <c r="BE16" s="281"/>
      <c r="BS16" s="22" t="s">
        <v>6</v>
      </c>
    </row>
    <row r="17" spans="2:71" ht="18.399999999999999" customHeight="1">
      <c r="B17" s="26"/>
      <c r="E17" s="32" t="s">
        <v>34</v>
      </c>
      <c r="AK17" s="34" t="s">
        <v>29</v>
      </c>
      <c r="AN17" s="32" t="s">
        <v>35</v>
      </c>
      <c r="AQ17" s="28"/>
      <c r="BE17" s="281"/>
      <c r="BS17" s="22" t="s">
        <v>36</v>
      </c>
    </row>
    <row r="18" spans="2:71" ht="6.95" customHeight="1">
      <c r="B18" s="26"/>
      <c r="AQ18" s="28"/>
      <c r="BE18" s="281"/>
      <c r="BS18" s="22" t="s">
        <v>8</v>
      </c>
    </row>
    <row r="19" spans="2:71" ht="14.45" customHeight="1">
      <c r="B19" s="26"/>
      <c r="D19" s="34" t="s">
        <v>37</v>
      </c>
      <c r="AQ19" s="28"/>
      <c r="BE19" s="281"/>
      <c r="BS19" s="22" t="s">
        <v>8</v>
      </c>
    </row>
    <row r="20" spans="2:71" ht="48.75" customHeight="1">
      <c r="B20" s="26"/>
      <c r="E20" s="287" t="s">
        <v>38</v>
      </c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  <c r="AN20" s="287"/>
      <c r="AQ20" s="28"/>
      <c r="BE20" s="281"/>
      <c r="BS20" s="22" t="s">
        <v>6</v>
      </c>
    </row>
    <row r="21" spans="2:71" ht="6.95" customHeight="1">
      <c r="B21" s="26"/>
      <c r="AQ21" s="28"/>
      <c r="BE21" s="281"/>
    </row>
    <row r="22" spans="2:71" ht="6.95" customHeight="1">
      <c r="B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Q22" s="28"/>
      <c r="BE22" s="281"/>
    </row>
    <row r="23" spans="2:71" s="1" customFormat="1" ht="25.9" customHeight="1">
      <c r="B23" s="38"/>
      <c r="D23" s="39" t="s">
        <v>39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88">
        <f>ROUND(AG51,2)</f>
        <v>0</v>
      </c>
      <c r="AL23" s="289"/>
      <c r="AM23" s="289"/>
      <c r="AN23" s="289"/>
      <c r="AO23" s="289"/>
      <c r="AQ23" s="41"/>
      <c r="BE23" s="281"/>
    </row>
    <row r="24" spans="2:71" s="1" customFormat="1" ht="6.95" customHeight="1">
      <c r="B24" s="38"/>
      <c r="AQ24" s="41"/>
      <c r="BE24" s="281"/>
    </row>
    <row r="25" spans="2:71" s="1" customFormat="1" ht="13.5">
      <c r="B25" s="38"/>
      <c r="L25" s="290" t="s">
        <v>40</v>
      </c>
      <c r="M25" s="290"/>
      <c r="N25" s="290"/>
      <c r="O25" s="290"/>
      <c r="W25" s="290" t="s">
        <v>41</v>
      </c>
      <c r="X25" s="290"/>
      <c r="Y25" s="290"/>
      <c r="Z25" s="290"/>
      <c r="AA25" s="290"/>
      <c r="AB25" s="290"/>
      <c r="AC25" s="290"/>
      <c r="AD25" s="290"/>
      <c r="AE25" s="290"/>
      <c r="AK25" s="290" t="s">
        <v>42</v>
      </c>
      <c r="AL25" s="290"/>
      <c r="AM25" s="290"/>
      <c r="AN25" s="290"/>
      <c r="AO25" s="290"/>
      <c r="AQ25" s="41"/>
      <c r="BE25" s="281"/>
    </row>
    <row r="26" spans="2:71" s="2" customFormat="1" ht="14.45" customHeight="1">
      <c r="B26" s="43"/>
      <c r="D26" s="44" t="s">
        <v>43</v>
      </c>
      <c r="F26" s="44" t="s">
        <v>44</v>
      </c>
      <c r="L26" s="291">
        <v>0.21</v>
      </c>
      <c r="M26" s="292"/>
      <c r="N26" s="292"/>
      <c r="O26" s="292"/>
      <c r="W26" s="293">
        <f>ROUND(AZ51,2)</f>
        <v>0</v>
      </c>
      <c r="X26" s="292"/>
      <c r="Y26" s="292"/>
      <c r="Z26" s="292"/>
      <c r="AA26" s="292"/>
      <c r="AB26" s="292"/>
      <c r="AC26" s="292"/>
      <c r="AD26" s="292"/>
      <c r="AE26" s="292"/>
      <c r="AK26" s="293">
        <f>ROUND(AV51,2)</f>
        <v>0</v>
      </c>
      <c r="AL26" s="292"/>
      <c r="AM26" s="292"/>
      <c r="AN26" s="292"/>
      <c r="AO26" s="292"/>
      <c r="AQ26" s="45"/>
      <c r="BE26" s="281"/>
    </row>
    <row r="27" spans="2:71" s="2" customFormat="1" ht="14.45" customHeight="1">
      <c r="B27" s="43"/>
      <c r="F27" s="44" t="s">
        <v>45</v>
      </c>
      <c r="L27" s="291">
        <v>0.15</v>
      </c>
      <c r="M27" s="292"/>
      <c r="N27" s="292"/>
      <c r="O27" s="292"/>
      <c r="W27" s="293">
        <f>ROUND(BA51,2)</f>
        <v>0</v>
      </c>
      <c r="X27" s="292"/>
      <c r="Y27" s="292"/>
      <c r="Z27" s="292"/>
      <c r="AA27" s="292"/>
      <c r="AB27" s="292"/>
      <c r="AC27" s="292"/>
      <c r="AD27" s="292"/>
      <c r="AE27" s="292"/>
      <c r="AK27" s="293">
        <f>ROUND(AW51,2)</f>
        <v>0</v>
      </c>
      <c r="AL27" s="292"/>
      <c r="AM27" s="292"/>
      <c r="AN27" s="292"/>
      <c r="AO27" s="292"/>
      <c r="AQ27" s="45"/>
      <c r="BE27" s="281"/>
    </row>
    <row r="28" spans="2:71" s="2" customFormat="1" ht="14.45" hidden="1" customHeight="1">
      <c r="B28" s="43"/>
      <c r="F28" s="44" t="s">
        <v>46</v>
      </c>
      <c r="L28" s="291">
        <v>0.21</v>
      </c>
      <c r="M28" s="292"/>
      <c r="N28" s="292"/>
      <c r="O28" s="292"/>
      <c r="W28" s="293">
        <f>ROUND(BB51,2)</f>
        <v>0</v>
      </c>
      <c r="X28" s="292"/>
      <c r="Y28" s="292"/>
      <c r="Z28" s="292"/>
      <c r="AA28" s="292"/>
      <c r="AB28" s="292"/>
      <c r="AC28" s="292"/>
      <c r="AD28" s="292"/>
      <c r="AE28" s="292"/>
      <c r="AK28" s="293">
        <v>0</v>
      </c>
      <c r="AL28" s="292"/>
      <c r="AM28" s="292"/>
      <c r="AN28" s="292"/>
      <c r="AO28" s="292"/>
      <c r="AQ28" s="45"/>
      <c r="BE28" s="281"/>
    </row>
    <row r="29" spans="2:71" s="2" customFormat="1" ht="14.45" hidden="1" customHeight="1">
      <c r="B29" s="43"/>
      <c r="F29" s="44" t="s">
        <v>47</v>
      </c>
      <c r="L29" s="291">
        <v>0.15</v>
      </c>
      <c r="M29" s="292"/>
      <c r="N29" s="292"/>
      <c r="O29" s="292"/>
      <c r="W29" s="293">
        <f>ROUND(BC51,2)</f>
        <v>0</v>
      </c>
      <c r="X29" s="292"/>
      <c r="Y29" s="292"/>
      <c r="Z29" s="292"/>
      <c r="AA29" s="292"/>
      <c r="AB29" s="292"/>
      <c r="AC29" s="292"/>
      <c r="AD29" s="292"/>
      <c r="AE29" s="292"/>
      <c r="AK29" s="293">
        <v>0</v>
      </c>
      <c r="AL29" s="292"/>
      <c r="AM29" s="292"/>
      <c r="AN29" s="292"/>
      <c r="AO29" s="292"/>
      <c r="AQ29" s="45"/>
      <c r="BE29" s="281"/>
    </row>
    <row r="30" spans="2:71" s="2" customFormat="1" ht="14.45" hidden="1" customHeight="1">
      <c r="B30" s="43"/>
      <c r="F30" s="44" t="s">
        <v>48</v>
      </c>
      <c r="L30" s="291">
        <v>0</v>
      </c>
      <c r="M30" s="292"/>
      <c r="N30" s="292"/>
      <c r="O30" s="292"/>
      <c r="W30" s="293">
        <f>ROUND(BD51,2)</f>
        <v>0</v>
      </c>
      <c r="X30" s="292"/>
      <c r="Y30" s="292"/>
      <c r="Z30" s="292"/>
      <c r="AA30" s="292"/>
      <c r="AB30" s="292"/>
      <c r="AC30" s="292"/>
      <c r="AD30" s="292"/>
      <c r="AE30" s="292"/>
      <c r="AK30" s="293">
        <v>0</v>
      </c>
      <c r="AL30" s="292"/>
      <c r="AM30" s="292"/>
      <c r="AN30" s="292"/>
      <c r="AO30" s="292"/>
      <c r="AQ30" s="45"/>
      <c r="BE30" s="281"/>
    </row>
    <row r="31" spans="2:71" s="1" customFormat="1" ht="6.95" customHeight="1">
      <c r="B31" s="38"/>
      <c r="AQ31" s="41"/>
      <c r="BE31" s="281"/>
    </row>
    <row r="32" spans="2:71" s="1" customFormat="1" ht="25.9" customHeight="1">
      <c r="B32" s="38"/>
      <c r="C32" s="46"/>
      <c r="D32" s="47" t="s">
        <v>49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50</v>
      </c>
      <c r="U32" s="48"/>
      <c r="V32" s="48"/>
      <c r="W32" s="48"/>
      <c r="X32" s="294" t="s">
        <v>51</v>
      </c>
      <c r="Y32" s="295"/>
      <c r="Z32" s="295"/>
      <c r="AA32" s="295"/>
      <c r="AB32" s="295"/>
      <c r="AC32" s="48"/>
      <c r="AD32" s="48"/>
      <c r="AE32" s="48"/>
      <c r="AF32" s="48"/>
      <c r="AG32" s="48"/>
      <c r="AH32" s="48"/>
      <c r="AI32" s="48"/>
      <c r="AJ32" s="48"/>
      <c r="AK32" s="296">
        <f>SUM(AK23:AK30)</f>
        <v>0</v>
      </c>
      <c r="AL32" s="295"/>
      <c r="AM32" s="295"/>
      <c r="AN32" s="295"/>
      <c r="AO32" s="297"/>
      <c r="AP32" s="46"/>
      <c r="AQ32" s="50"/>
      <c r="BE32" s="281"/>
    </row>
    <row r="33" spans="2:56" s="1" customFormat="1" ht="6.95" customHeight="1">
      <c r="B33" s="38"/>
      <c r="AQ33" s="41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8"/>
    </row>
    <row r="39" spans="2:56" s="1" customFormat="1" ht="36.950000000000003" customHeight="1">
      <c r="B39" s="38"/>
      <c r="C39" s="27" t="s">
        <v>52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6"/>
      <c r="C41" s="34" t="s">
        <v>15</v>
      </c>
      <c r="L41" s="3" t="str">
        <f>K5</f>
        <v>05_17</v>
      </c>
      <c r="AR41" s="56"/>
    </row>
    <row r="42" spans="2:56" s="4" customFormat="1" ht="36.950000000000003" customHeight="1">
      <c r="B42" s="57"/>
      <c r="C42" s="58" t="s">
        <v>18</v>
      </c>
      <c r="L42" s="298" t="str">
        <f>K6</f>
        <v>Kuličkové hřiště Kolín</v>
      </c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  <c r="AO42" s="299"/>
      <c r="AR42" s="57"/>
    </row>
    <row r="43" spans="2:56" s="1" customFormat="1" ht="6.95" customHeight="1">
      <c r="B43" s="38"/>
      <c r="AR43" s="38"/>
    </row>
    <row r="44" spans="2:56" s="1" customFormat="1">
      <c r="B44" s="38"/>
      <c r="C44" s="34" t="s">
        <v>23</v>
      </c>
      <c r="L44" s="59" t="str">
        <f>IF(K8="","",K8)</f>
        <v xml:space="preserve"> </v>
      </c>
      <c r="AI44" s="34" t="s">
        <v>25</v>
      </c>
      <c r="AM44" s="300" t="str">
        <f>IF(AN8= "","",AN8)</f>
        <v>1. 3. 2019</v>
      </c>
      <c r="AN44" s="300"/>
      <c r="AR44" s="38"/>
    </row>
    <row r="45" spans="2:56" s="1" customFormat="1" ht="6.95" customHeight="1">
      <c r="B45" s="38"/>
      <c r="AR45" s="38"/>
    </row>
    <row r="46" spans="2:56" s="1" customFormat="1">
      <c r="B46" s="38"/>
      <c r="C46" s="34" t="s">
        <v>27</v>
      </c>
      <c r="L46" s="3" t="str">
        <f>IF(E11= "","",E11)</f>
        <v xml:space="preserve"> </v>
      </c>
      <c r="AI46" s="34" t="s">
        <v>32</v>
      </c>
      <c r="AM46" s="301" t="str">
        <f>IF(E17="","",E17)</f>
        <v>DONDESIGN s.r.o.</v>
      </c>
      <c r="AN46" s="301"/>
      <c r="AO46" s="301"/>
      <c r="AP46" s="301"/>
      <c r="AR46" s="38"/>
      <c r="AS46" s="302" t="s">
        <v>53</v>
      </c>
      <c r="AT46" s="303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>
      <c r="B47" s="38"/>
      <c r="C47" s="34" t="s">
        <v>30</v>
      </c>
      <c r="L47" s="3" t="str">
        <f>IF(E14= "Vyplň údaj","",E14)</f>
        <v/>
      </c>
      <c r="AR47" s="38"/>
      <c r="AS47" s="304"/>
      <c r="AT47" s="305"/>
      <c r="BD47" s="63"/>
    </row>
    <row r="48" spans="2:56" s="1" customFormat="1" ht="10.9" customHeight="1">
      <c r="B48" s="38"/>
      <c r="AR48" s="38"/>
      <c r="AS48" s="304"/>
      <c r="AT48" s="305"/>
      <c r="BD48" s="63"/>
    </row>
    <row r="49" spans="1:90" s="1" customFormat="1" ht="29.25" customHeight="1">
      <c r="B49" s="38"/>
      <c r="C49" s="306" t="s">
        <v>54</v>
      </c>
      <c r="D49" s="307"/>
      <c r="E49" s="307"/>
      <c r="F49" s="307"/>
      <c r="G49" s="307"/>
      <c r="H49" s="64"/>
      <c r="I49" s="308" t="s">
        <v>55</v>
      </c>
      <c r="J49" s="307"/>
      <c r="K49" s="307"/>
      <c r="L49" s="307"/>
      <c r="M49" s="307"/>
      <c r="N49" s="307"/>
      <c r="O49" s="307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07"/>
      <c r="AA49" s="307"/>
      <c r="AB49" s="307"/>
      <c r="AC49" s="307"/>
      <c r="AD49" s="307"/>
      <c r="AE49" s="307"/>
      <c r="AF49" s="307"/>
      <c r="AG49" s="309" t="s">
        <v>56</v>
      </c>
      <c r="AH49" s="307"/>
      <c r="AI49" s="307"/>
      <c r="AJ49" s="307"/>
      <c r="AK49" s="307"/>
      <c r="AL49" s="307"/>
      <c r="AM49" s="307"/>
      <c r="AN49" s="308" t="s">
        <v>57</v>
      </c>
      <c r="AO49" s="307"/>
      <c r="AP49" s="307"/>
      <c r="AQ49" s="65" t="s">
        <v>58</v>
      </c>
      <c r="AR49" s="38"/>
      <c r="AS49" s="66" t="s">
        <v>59</v>
      </c>
      <c r="AT49" s="67" t="s">
        <v>60</v>
      </c>
      <c r="AU49" s="67" t="s">
        <v>61</v>
      </c>
      <c r="AV49" s="67" t="s">
        <v>62</v>
      </c>
      <c r="AW49" s="67" t="s">
        <v>63</v>
      </c>
      <c r="AX49" s="67" t="s">
        <v>64</v>
      </c>
      <c r="AY49" s="67" t="s">
        <v>65</v>
      </c>
      <c r="AZ49" s="67" t="s">
        <v>66</v>
      </c>
      <c r="BA49" s="67" t="s">
        <v>67</v>
      </c>
      <c r="BB49" s="67" t="s">
        <v>68</v>
      </c>
      <c r="BC49" s="67" t="s">
        <v>69</v>
      </c>
      <c r="BD49" s="68" t="s">
        <v>70</v>
      </c>
    </row>
    <row r="50" spans="1:90" s="1" customFormat="1" ht="10.9" customHeight="1">
      <c r="B50" s="38"/>
      <c r="AR50" s="38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4" customFormat="1" ht="32.450000000000003" customHeight="1">
      <c r="B51" s="57"/>
      <c r="C51" s="70" t="s">
        <v>71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13">
        <f>ROUND(AG52,2)</f>
        <v>0</v>
      </c>
      <c r="AH51" s="313"/>
      <c r="AI51" s="313"/>
      <c r="AJ51" s="313"/>
      <c r="AK51" s="313"/>
      <c r="AL51" s="313"/>
      <c r="AM51" s="313"/>
      <c r="AN51" s="314">
        <f>SUM(AG51,AT51)</f>
        <v>0</v>
      </c>
      <c r="AO51" s="314"/>
      <c r="AP51" s="314"/>
      <c r="AQ51" s="73" t="s">
        <v>21</v>
      </c>
      <c r="AR51" s="57"/>
      <c r="AS51" s="74">
        <f>ROUND(AS52,2)</f>
        <v>0</v>
      </c>
      <c r="AT51" s="75">
        <f>ROUND(SUM(AV51:AW51),2)</f>
        <v>0</v>
      </c>
      <c r="AU51" s="76">
        <f>ROUND(AU52,5)</f>
        <v>0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8" t="s">
        <v>72</v>
      </c>
      <c r="BT51" s="58" t="s">
        <v>73</v>
      </c>
      <c r="BV51" s="58" t="s">
        <v>74</v>
      </c>
      <c r="BW51" s="58" t="s">
        <v>7</v>
      </c>
      <c r="BX51" s="58" t="s">
        <v>75</v>
      </c>
      <c r="CL51" s="58" t="s">
        <v>21</v>
      </c>
    </row>
    <row r="52" spans="1:90" s="5" customFormat="1" ht="22.5" customHeight="1">
      <c r="A52" s="78" t="s">
        <v>76</v>
      </c>
      <c r="B52" s="79"/>
      <c r="C52" s="80"/>
      <c r="D52" s="312" t="s">
        <v>16</v>
      </c>
      <c r="E52" s="312"/>
      <c r="F52" s="312"/>
      <c r="G52" s="312"/>
      <c r="H52" s="312"/>
      <c r="I52" s="81"/>
      <c r="J52" s="312" t="s">
        <v>19</v>
      </c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0">
        <f>'05_17 - Kuličkové hřiště ...'!J25</f>
        <v>0</v>
      </c>
      <c r="AH52" s="311"/>
      <c r="AI52" s="311"/>
      <c r="AJ52" s="311"/>
      <c r="AK52" s="311"/>
      <c r="AL52" s="311"/>
      <c r="AM52" s="311"/>
      <c r="AN52" s="310">
        <f>SUM(AG52,AT52)</f>
        <v>0</v>
      </c>
      <c r="AO52" s="311"/>
      <c r="AP52" s="311"/>
      <c r="AQ52" s="82" t="s">
        <v>77</v>
      </c>
      <c r="AR52" s="79"/>
      <c r="AS52" s="83">
        <v>0</v>
      </c>
      <c r="AT52" s="84">
        <f>ROUND(SUM(AV52:AW52),2)</f>
        <v>0</v>
      </c>
      <c r="AU52" s="85">
        <f>'05_17 - Kuličkové hřiště ...'!P83</f>
        <v>0</v>
      </c>
      <c r="AV52" s="84">
        <f>'05_17 - Kuličkové hřiště ...'!J28</f>
        <v>0</v>
      </c>
      <c r="AW52" s="84">
        <f>'05_17 - Kuličkové hřiště ...'!J29</f>
        <v>0</v>
      </c>
      <c r="AX52" s="84">
        <f>'05_17 - Kuličkové hřiště ...'!J30</f>
        <v>0</v>
      </c>
      <c r="AY52" s="84">
        <f>'05_17 - Kuličkové hřiště ...'!J31</f>
        <v>0</v>
      </c>
      <c r="AZ52" s="84">
        <f>'05_17 - Kuličkové hřiště ...'!F28</f>
        <v>0</v>
      </c>
      <c r="BA52" s="84">
        <f>'05_17 - Kuličkové hřiště ...'!F29</f>
        <v>0</v>
      </c>
      <c r="BB52" s="84">
        <f>'05_17 - Kuličkové hřiště ...'!F30</f>
        <v>0</v>
      </c>
      <c r="BC52" s="84">
        <f>'05_17 - Kuličkové hřiště ...'!F31</f>
        <v>0</v>
      </c>
      <c r="BD52" s="86">
        <f>'05_17 - Kuličkové hřiště ...'!F32</f>
        <v>0</v>
      </c>
      <c r="BT52" s="87" t="s">
        <v>78</v>
      </c>
      <c r="BU52" s="87" t="s">
        <v>79</v>
      </c>
      <c r="BV52" s="87" t="s">
        <v>74</v>
      </c>
      <c r="BW52" s="87" t="s">
        <v>7</v>
      </c>
      <c r="BX52" s="87" t="s">
        <v>75</v>
      </c>
      <c r="CL52" s="87" t="s">
        <v>21</v>
      </c>
    </row>
    <row r="53" spans="1:90" s="1" customFormat="1" ht="30" customHeight="1">
      <c r="B53" s="38"/>
      <c r="AR53" s="38"/>
    </row>
    <row r="54" spans="1:90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8"/>
    </row>
  </sheetData>
  <sheetProtection algorithmName="SHA-512" hashValue="5Olqo4n6NrKPa1NBcKAqRhZw+h0nEuxbmcFwSzIYYfRF0kPi9mGwUnJRJ1qTFRGfR/ibMqLY1PRoOSHeVyMc+Q==" saltValue="iyLWBFXSplbOSqCNTbHTYg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5_17 - Kuličkové hřiště 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5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6"/>
      <c r="C1" s="16"/>
      <c r="D1" s="17" t="s">
        <v>1</v>
      </c>
      <c r="E1" s="16"/>
      <c r="F1" s="89" t="s">
        <v>80</v>
      </c>
      <c r="G1" s="316" t="s">
        <v>81</v>
      </c>
      <c r="H1" s="316"/>
      <c r="I1" s="90"/>
      <c r="J1" s="89" t="s">
        <v>82</v>
      </c>
      <c r="K1" s="17" t="s">
        <v>83</v>
      </c>
      <c r="L1" s="89" t="s">
        <v>84</v>
      </c>
      <c r="M1" s="89"/>
      <c r="N1" s="89"/>
      <c r="O1" s="89"/>
      <c r="P1" s="89"/>
      <c r="Q1" s="89"/>
      <c r="R1" s="89"/>
      <c r="S1" s="89"/>
      <c r="T1" s="8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91"/>
      <c r="J3" s="24"/>
      <c r="K3" s="25"/>
      <c r="AT3" s="22" t="s">
        <v>85</v>
      </c>
    </row>
    <row r="4" spans="1:70" ht="36.950000000000003" customHeight="1">
      <c r="B4" s="26"/>
      <c r="D4" s="27" t="s">
        <v>86</v>
      </c>
      <c r="K4" s="28"/>
      <c r="M4" s="29" t="s">
        <v>12</v>
      </c>
      <c r="AT4" s="22" t="s">
        <v>6</v>
      </c>
    </row>
    <row r="5" spans="1:70" ht="6.95" customHeight="1">
      <c r="B5" s="26"/>
      <c r="K5" s="28"/>
    </row>
    <row r="6" spans="1:70" s="1" customFormat="1">
      <c r="B6" s="38"/>
      <c r="D6" s="34" t="s">
        <v>18</v>
      </c>
      <c r="I6" s="92"/>
      <c r="K6" s="41"/>
    </row>
    <row r="7" spans="1:70" s="1" customFormat="1" ht="36.950000000000003" customHeight="1">
      <c r="B7" s="38"/>
      <c r="E7" s="298" t="s">
        <v>19</v>
      </c>
      <c r="F7" s="315"/>
      <c r="G7" s="315"/>
      <c r="H7" s="315"/>
      <c r="I7" s="92"/>
      <c r="K7" s="41"/>
    </row>
    <row r="8" spans="1:70" s="1" customFormat="1" ht="13.5">
      <c r="B8" s="38"/>
      <c r="I8" s="92"/>
      <c r="K8" s="41"/>
    </row>
    <row r="9" spans="1:70" s="1" customFormat="1" ht="14.45" customHeight="1">
      <c r="B9" s="38"/>
      <c r="D9" s="34" t="s">
        <v>20</v>
      </c>
      <c r="F9" s="32" t="s">
        <v>21</v>
      </c>
      <c r="I9" s="93" t="s">
        <v>22</v>
      </c>
      <c r="J9" s="32" t="s">
        <v>21</v>
      </c>
      <c r="K9" s="41"/>
    </row>
    <row r="10" spans="1:70" s="1" customFormat="1" ht="14.45" customHeight="1">
      <c r="B10" s="38"/>
      <c r="D10" s="34" t="s">
        <v>23</v>
      </c>
      <c r="F10" s="32" t="s">
        <v>24</v>
      </c>
      <c r="I10" s="93" t="s">
        <v>25</v>
      </c>
      <c r="J10" s="60" t="str">
        <f>'Rekapitulace stavby'!AN8</f>
        <v>1. 3. 2019</v>
      </c>
      <c r="K10" s="41"/>
    </row>
    <row r="11" spans="1:70" s="1" customFormat="1" ht="10.9" customHeight="1">
      <c r="B11" s="38"/>
      <c r="I11" s="92"/>
      <c r="K11" s="41"/>
    </row>
    <row r="12" spans="1:70" s="1" customFormat="1" ht="14.45" customHeight="1">
      <c r="B12" s="38"/>
      <c r="D12" s="34" t="s">
        <v>27</v>
      </c>
      <c r="I12" s="93" t="s">
        <v>28</v>
      </c>
      <c r="J12" s="32" t="str">
        <f>IF('Rekapitulace stavby'!AN10="","",'Rekapitulace stavby'!AN10)</f>
        <v/>
      </c>
      <c r="K12" s="41"/>
    </row>
    <row r="13" spans="1:70" s="1" customFormat="1" ht="18" customHeight="1">
      <c r="B13" s="38"/>
      <c r="E13" s="32" t="str">
        <f>IF('Rekapitulace stavby'!E11="","",'Rekapitulace stavby'!E11)</f>
        <v xml:space="preserve"> </v>
      </c>
      <c r="I13" s="93" t="s">
        <v>29</v>
      </c>
      <c r="J13" s="32" t="str">
        <f>IF('Rekapitulace stavby'!AN11="","",'Rekapitulace stavby'!AN11)</f>
        <v/>
      </c>
      <c r="K13" s="41"/>
    </row>
    <row r="14" spans="1:70" s="1" customFormat="1" ht="6.95" customHeight="1">
      <c r="B14" s="38"/>
      <c r="I14" s="92"/>
      <c r="K14" s="41"/>
    </row>
    <row r="15" spans="1:70" s="1" customFormat="1" ht="14.45" customHeight="1">
      <c r="B15" s="38"/>
      <c r="D15" s="34" t="s">
        <v>30</v>
      </c>
      <c r="I15" s="93" t="s">
        <v>28</v>
      </c>
      <c r="J15" s="32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8"/>
      <c r="E16" s="32" t="str">
        <f>IF('Rekapitulace stavby'!E14="Vyplň údaj","",IF('Rekapitulace stavby'!E14="","",'Rekapitulace stavby'!E14))</f>
        <v/>
      </c>
      <c r="I16" s="93" t="s">
        <v>29</v>
      </c>
      <c r="J16" s="32" t="str">
        <f>IF('Rekapitulace stavby'!AN14="Vyplň údaj","",IF('Rekapitulace stavby'!AN14="","",'Rekapitulace stavby'!AN14))</f>
        <v/>
      </c>
      <c r="K16" s="41"/>
    </row>
    <row r="17" spans="2:11" s="1" customFormat="1" ht="6.95" customHeight="1">
      <c r="B17" s="38"/>
      <c r="I17" s="92"/>
      <c r="K17" s="41"/>
    </row>
    <row r="18" spans="2:11" s="1" customFormat="1" ht="14.45" customHeight="1">
      <c r="B18" s="38"/>
      <c r="D18" s="34" t="s">
        <v>32</v>
      </c>
      <c r="I18" s="93" t="s">
        <v>28</v>
      </c>
      <c r="J18" s="32" t="s">
        <v>33</v>
      </c>
      <c r="K18" s="41"/>
    </row>
    <row r="19" spans="2:11" s="1" customFormat="1" ht="18" customHeight="1">
      <c r="B19" s="38"/>
      <c r="E19" s="32" t="s">
        <v>34</v>
      </c>
      <c r="I19" s="93" t="s">
        <v>29</v>
      </c>
      <c r="J19" s="32" t="s">
        <v>35</v>
      </c>
      <c r="K19" s="41"/>
    </row>
    <row r="20" spans="2:11" s="1" customFormat="1" ht="6.95" customHeight="1">
      <c r="B20" s="38"/>
      <c r="I20" s="92"/>
      <c r="K20" s="41"/>
    </row>
    <row r="21" spans="2:11" s="1" customFormat="1" ht="14.45" customHeight="1">
      <c r="B21" s="38"/>
      <c r="D21" s="34" t="s">
        <v>37</v>
      </c>
      <c r="I21" s="92"/>
      <c r="K21" s="41"/>
    </row>
    <row r="22" spans="2:11" s="6" customFormat="1" ht="63" customHeight="1">
      <c r="B22" s="94"/>
      <c r="E22" s="287" t="s">
        <v>38</v>
      </c>
      <c r="F22" s="287"/>
      <c r="G22" s="287"/>
      <c r="H22" s="287"/>
      <c r="I22" s="95"/>
      <c r="K22" s="96"/>
    </row>
    <row r="23" spans="2:11" s="1" customFormat="1" ht="6.95" customHeight="1">
      <c r="B23" s="38"/>
      <c r="I23" s="92"/>
      <c r="K23" s="41"/>
    </row>
    <row r="24" spans="2:11" s="1" customFormat="1" ht="6.95" customHeight="1">
      <c r="B24" s="38"/>
      <c r="D24" s="61"/>
      <c r="E24" s="61"/>
      <c r="F24" s="61"/>
      <c r="G24" s="61"/>
      <c r="H24" s="61"/>
      <c r="I24" s="97"/>
      <c r="J24" s="61"/>
      <c r="K24" s="98"/>
    </row>
    <row r="25" spans="2:11" s="1" customFormat="1" ht="25.35" customHeight="1">
      <c r="B25" s="38"/>
      <c r="D25" s="99" t="s">
        <v>39</v>
      </c>
      <c r="I25" s="92"/>
      <c r="J25" s="72">
        <f>ROUND(J83,2)</f>
        <v>0</v>
      </c>
      <c r="K25" s="41"/>
    </row>
    <row r="26" spans="2:11" s="1" customFormat="1" ht="6.95" customHeight="1">
      <c r="B26" s="38"/>
      <c r="D26" s="61"/>
      <c r="E26" s="61"/>
      <c r="F26" s="61"/>
      <c r="G26" s="61"/>
      <c r="H26" s="61"/>
      <c r="I26" s="97"/>
      <c r="J26" s="61"/>
      <c r="K26" s="98"/>
    </row>
    <row r="27" spans="2:11" s="1" customFormat="1" ht="14.45" customHeight="1">
      <c r="B27" s="38"/>
      <c r="F27" s="42" t="s">
        <v>41</v>
      </c>
      <c r="I27" s="100" t="s">
        <v>40</v>
      </c>
      <c r="J27" s="42" t="s">
        <v>42</v>
      </c>
      <c r="K27" s="41"/>
    </row>
    <row r="28" spans="2:11" s="1" customFormat="1" ht="14.45" customHeight="1">
      <c r="B28" s="38"/>
      <c r="D28" s="44" t="s">
        <v>43</v>
      </c>
      <c r="E28" s="44" t="s">
        <v>44</v>
      </c>
      <c r="F28" s="101">
        <f>ROUND(SUM(BE83:BE249), 2)</f>
        <v>0</v>
      </c>
      <c r="I28" s="102">
        <v>0.21</v>
      </c>
      <c r="J28" s="101">
        <f>ROUND(ROUND((SUM(BE83:BE249)), 2)*I28, 2)</f>
        <v>0</v>
      </c>
      <c r="K28" s="41"/>
    </row>
    <row r="29" spans="2:11" s="1" customFormat="1" ht="14.45" customHeight="1">
      <c r="B29" s="38"/>
      <c r="E29" s="44" t="s">
        <v>45</v>
      </c>
      <c r="F29" s="101">
        <f>ROUND(SUM(BF83:BF249), 2)</f>
        <v>0</v>
      </c>
      <c r="I29" s="102">
        <v>0.15</v>
      </c>
      <c r="J29" s="101">
        <f>ROUND(ROUND((SUM(BF83:BF249)), 2)*I29, 2)</f>
        <v>0</v>
      </c>
      <c r="K29" s="41"/>
    </row>
    <row r="30" spans="2:11" s="1" customFormat="1" ht="14.45" hidden="1" customHeight="1">
      <c r="B30" s="38"/>
      <c r="E30" s="44" t="s">
        <v>46</v>
      </c>
      <c r="F30" s="101">
        <f>ROUND(SUM(BG83:BG249), 2)</f>
        <v>0</v>
      </c>
      <c r="I30" s="102">
        <v>0.21</v>
      </c>
      <c r="J30" s="101">
        <v>0</v>
      </c>
      <c r="K30" s="41"/>
    </row>
    <row r="31" spans="2:11" s="1" customFormat="1" ht="14.45" hidden="1" customHeight="1">
      <c r="B31" s="38"/>
      <c r="E31" s="44" t="s">
        <v>47</v>
      </c>
      <c r="F31" s="101">
        <f>ROUND(SUM(BH83:BH249), 2)</f>
        <v>0</v>
      </c>
      <c r="I31" s="102">
        <v>0.15</v>
      </c>
      <c r="J31" s="101">
        <v>0</v>
      </c>
      <c r="K31" s="41"/>
    </row>
    <row r="32" spans="2:11" s="1" customFormat="1" ht="14.45" hidden="1" customHeight="1">
      <c r="B32" s="38"/>
      <c r="E32" s="44" t="s">
        <v>48</v>
      </c>
      <c r="F32" s="101">
        <f>ROUND(SUM(BI83:BI249), 2)</f>
        <v>0</v>
      </c>
      <c r="I32" s="102">
        <v>0</v>
      </c>
      <c r="J32" s="101">
        <v>0</v>
      </c>
      <c r="K32" s="41"/>
    </row>
    <row r="33" spans="2:11" s="1" customFormat="1" ht="6.95" customHeight="1">
      <c r="B33" s="38"/>
      <c r="I33" s="92"/>
      <c r="K33" s="41"/>
    </row>
    <row r="34" spans="2:11" s="1" customFormat="1" ht="25.35" customHeight="1">
      <c r="B34" s="38"/>
      <c r="C34" s="103"/>
      <c r="D34" s="104" t="s">
        <v>49</v>
      </c>
      <c r="E34" s="64"/>
      <c r="F34" s="64"/>
      <c r="G34" s="105" t="s">
        <v>50</v>
      </c>
      <c r="H34" s="106" t="s">
        <v>51</v>
      </c>
      <c r="I34" s="107"/>
      <c r="J34" s="108">
        <f>SUM(J25:J32)</f>
        <v>0</v>
      </c>
      <c r="K34" s="109"/>
    </row>
    <row r="35" spans="2:11" s="1" customFormat="1" ht="14.45" customHeight="1">
      <c r="B35" s="51"/>
      <c r="C35" s="52"/>
      <c r="D35" s="52"/>
      <c r="E35" s="52"/>
      <c r="F35" s="52"/>
      <c r="G35" s="52"/>
      <c r="H35" s="52"/>
      <c r="I35" s="110"/>
      <c r="J35" s="52"/>
      <c r="K35" s="53"/>
    </row>
    <row r="39" spans="2:11" s="1" customFormat="1" ht="6.95" customHeight="1">
      <c r="B39" s="54"/>
      <c r="C39" s="55"/>
      <c r="D39" s="55"/>
      <c r="E39" s="55"/>
      <c r="F39" s="55"/>
      <c r="G39" s="55"/>
      <c r="H39" s="55"/>
      <c r="I39" s="111"/>
      <c r="J39" s="55"/>
      <c r="K39" s="112"/>
    </row>
    <row r="40" spans="2:11" s="1" customFormat="1" ht="36.950000000000003" customHeight="1">
      <c r="B40" s="38"/>
      <c r="C40" s="27" t="s">
        <v>87</v>
      </c>
      <c r="I40" s="92"/>
      <c r="K40" s="41"/>
    </row>
    <row r="41" spans="2:11" s="1" customFormat="1" ht="6.95" customHeight="1">
      <c r="B41" s="38"/>
      <c r="I41" s="92"/>
      <c r="K41" s="41"/>
    </row>
    <row r="42" spans="2:11" s="1" customFormat="1" ht="14.45" customHeight="1">
      <c r="B42" s="38"/>
      <c r="C42" s="34" t="s">
        <v>18</v>
      </c>
      <c r="I42" s="92"/>
      <c r="K42" s="41"/>
    </row>
    <row r="43" spans="2:11" s="1" customFormat="1" ht="23.25" customHeight="1">
      <c r="B43" s="38"/>
      <c r="E43" s="298" t="str">
        <f>E7</f>
        <v>Kuličkové hřiště Kolín</v>
      </c>
      <c r="F43" s="315"/>
      <c r="G43" s="315"/>
      <c r="H43" s="315"/>
      <c r="I43" s="92"/>
      <c r="K43" s="41"/>
    </row>
    <row r="44" spans="2:11" s="1" customFormat="1" ht="6.95" customHeight="1">
      <c r="B44" s="38"/>
      <c r="I44" s="92"/>
      <c r="K44" s="41"/>
    </row>
    <row r="45" spans="2:11" s="1" customFormat="1" ht="18" customHeight="1">
      <c r="B45" s="38"/>
      <c r="C45" s="34" t="s">
        <v>23</v>
      </c>
      <c r="F45" s="32" t="str">
        <f>F10</f>
        <v xml:space="preserve"> </v>
      </c>
      <c r="I45" s="93" t="s">
        <v>25</v>
      </c>
      <c r="J45" s="60" t="str">
        <f>IF(J10="","",J10)</f>
        <v>1. 3. 2019</v>
      </c>
      <c r="K45" s="41"/>
    </row>
    <row r="46" spans="2:11" s="1" customFormat="1" ht="6.95" customHeight="1">
      <c r="B46" s="38"/>
      <c r="I46" s="92"/>
      <c r="K46" s="41"/>
    </row>
    <row r="47" spans="2:11" s="1" customFormat="1">
      <c r="B47" s="38"/>
      <c r="C47" s="34" t="s">
        <v>27</v>
      </c>
      <c r="F47" s="32" t="str">
        <f>E13</f>
        <v xml:space="preserve"> </v>
      </c>
      <c r="I47" s="93" t="s">
        <v>32</v>
      </c>
      <c r="J47" s="32" t="str">
        <f>E19</f>
        <v>DONDESIGN s.r.o.</v>
      </c>
      <c r="K47" s="41"/>
    </row>
    <row r="48" spans="2:11" s="1" customFormat="1" ht="14.45" customHeight="1">
      <c r="B48" s="38"/>
      <c r="C48" s="34" t="s">
        <v>30</v>
      </c>
      <c r="F48" s="32" t="str">
        <f>IF(E16="","",E16)</f>
        <v/>
      </c>
      <c r="I48" s="92"/>
      <c r="K48" s="41"/>
    </row>
    <row r="49" spans="2:47" s="1" customFormat="1" ht="10.35" customHeight="1">
      <c r="B49" s="38"/>
      <c r="I49" s="92"/>
      <c r="K49" s="41"/>
    </row>
    <row r="50" spans="2:47" s="1" customFormat="1" ht="29.25" customHeight="1">
      <c r="B50" s="38"/>
      <c r="C50" s="113" t="s">
        <v>88</v>
      </c>
      <c r="D50" s="103"/>
      <c r="E50" s="103"/>
      <c r="F50" s="103"/>
      <c r="G50" s="103"/>
      <c r="H50" s="103"/>
      <c r="I50" s="114"/>
      <c r="J50" s="115" t="s">
        <v>89</v>
      </c>
      <c r="K50" s="116"/>
    </row>
    <row r="51" spans="2:47" s="1" customFormat="1" ht="10.35" customHeight="1">
      <c r="B51" s="38"/>
      <c r="I51" s="92"/>
      <c r="K51" s="41"/>
    </row>
    <row r="52" spans="2:47" s="1" customFormat="1" ht="29.25" customHeight="1">
      <c r="B52" s="38"/>
      <c r="C52" s="117" t="s">
        <v>90</v>
      </c>
      <c r="I52" s="92"/>
      <c r="J52" s="72">
        <f>J83</f>
        <v>0</v>
      </c>
      <c r="K52" s="41"/>
      <c r="AU52" s="22" t="s">
        <v>91</v>
      </c>
    </row>
    <row r="53" spans="2:47" s="7" customFormat="1" ht="24.95" customHeight="1">
      <c r="B53" s="118"/>
      <c r="D53" s="119" t="s">
        <v>92</v>
      </c>
      <c r="E53" s="120"/>
      <c r="F53" s="120"/>
      <c r="G53" s="120"/>
      <c r="H53" s="120"/>
      <c r="I53" s="121"/>
      <c r="J53" s="122">
        <f>J84</f>
        <v>0</v>
      </c>
      <c r="K53" s="123"/>
    </row>
    <row r="54" spans="2:47" s="8" customFormat="1" ht="19.899999999999999" customHeight="1">
      <c r="B54" s="124"/>
      <c r="D54" s="125" t="s">
        <v>93</v>
      </c>
      <c r="E54" s="126"/>
      <c r="F54" s="126"/>
      <c r="G54" s="126"/>
      <c r="H54" s="126"/>
      <c r="I54" s="127"/>
      <c r="J54" s="128">
        <f>J85</f>
        <v>0</v>
      </c>
      <c r="K54" s="129"/>
    </row>
    <row r="55" spans="2:47" s="8" customFormat="1" ht="19.899999999999999" customHeight="1">
      <c r="B55" s="124"/>
      <c r="D55" s="125" t="s">
        <v>94</v>
      </c>
      <c r="E55" s="126"/>
      <c r="F55" s="126"/>
      <c r="G55" s="126"/>
      <c r="H55" s="126"/>
      <c r="I55" s="127"/>
      <c r="J55" s="128">
        <f>J136</f>
        <v>0</v>
      </c>
      <c r="K55" s="129"/>
    </row>
    <row r="56" spans="2:47" s="8" customFormat="1" ht="19.899999999999999" customHeight="1">
      <c r="B56" s="124"/>
      <c r="D56" s="125" t="s">
        <v>95</v>
      </c>
      <c r="E56" s="126"/>
      <c r="F56" s="126"/>
      <c r="G56" s="126"/>
      <c r="H56" s="126"/>
      <c r="I56" s="127"/>
      <c r="J56" s="128">
        <f>J165</f>
        <v>0</v>
      </c>
      <c r="K56" s="129"/>
    </row>
    <row r="57" spans="2:47" s="8" customFormat="1" ht="19.899999999999999" customHeight="1">
      <c r="B57" s="124"/>
      <c r="D57" s="125" t="s">
        <v>96</v>
      </c>
      <c r="E57" s="126"/>
      <c r="F57" s="126"/>
      <c r="G57" s="126"/>
      <c r="H57" s="126"/>
      <c r="I57" s="127"/>
      <c r="J57" s="128">
        <f>J192</f>
        <v>0</v>
      </c>
      <c r="K57" s="129"/>
    </row>
    <row r="58" spans="2:47" s="8" customFormat="1" ht="19.899999999999999" customHeight="1">
      <c r="B58" s="124"/>
      <c r="D58" s="125" t="s">
        <v>97</v>
      </c>
      <c r="E58" s="126"/>
      <c r="F58" s="126"/>
      <c r="G58" s="126"/>
      <c r="H58" s="126"/>
      <c r="I58" s="127"/>
      <c r="J58" s="128">
        <f>J209</f>
        <v>0</v>
      </c>
      <c r="K58" s="129"/>
    </row>
    <row r="59" spans="2:47" s="8" customFormat="1" ht="19.899999999999999" customHeight="1">
      <c r="B59" s="124"/>
      <c r="D59" s="125" t="s">
        <v>98</v>
      </c>
      <c r="E59" s="126"/>
      <c r="F59" s="126"/>
      <c r="G59" s="126"/>
      <c r="H59" s="126"/>
      <c r="I59" s="127"/>
      <c r="J59" s="128">
        <f>J213</f>
        <v>0</v>
      </c>
      <c r="K59" s="129"/>
    </row>
    <row r="60" spans="2:47" s="8" customFormat="1" ht="19.899999999999999" customHeight="1">
      <c r="B60" s="124"/>
      <c r="D60" s="125" t="s">
        <v>99</v>
      </c>
      <c r="E60" s="126"/>
      <c r="F60" s="126"/>
      <c r="G60" s="126"/>
      <c r="H60" s="126"/>
      <c r="I60" s="127"/>
      <c r="J60" s="128">
        <f>J237</f>
        <v>0</v>
      </c>
      <c r="K60" s="129"/>
    </row>
    <row r="61" spans="2:47" s="7" customFormat="1" ht="24.95" customHeight="1">
      <c r="B61" s="118"/>
      <c r="D61" s="119" t="s">
        <v>100</v>
      </c>
      <c r="E61" s="120"/>
      <c r="F61" s="120"/>
      <c r="G61" s="120"/>
      <c r="H61" s="120"/>
      <c r="I61" s="121"/>
      <c r="J61" s="122">
        <f>J240</f>
        <v>0</v>
      </c>
      <c r="K61" s="123"/>
    </row>
    <row r="62" spans="2:47" s="8" customFormat="1" ht="19.899999999999999" customHeight="1">
      <c r="B62" s="124"/>
      <c r="D62" s="125" t="s">
        <v>101</v>
      </c>
      <c r="E62" s="126"/>
      <c r="F62" s="126"/>
      <c r="G62" s="126"/>
      <c r="H62" s="126"/>
      <c r="I62" s="127"/>
      <c r="J62" s="128">
        <f>J241</f>
        <v>0</v>
      </c>
      <c r="K62" s="129"/>
    </row>
    <row r="63" spans="2:47" s="7" customFormat="1" ht="24.95" customHeight="1">
      <c r="B63" s="118"/>
      <c r="D63" s="119" t="s">
        <v>102</v>
      </c>
      <c r="E63" s="120"/>
      <c r="F63" s="120"/>
      <c r="G63" s="120"/>
      <c r="H63" s="120"/>
      <c r="I63" s="121"/>
      <c r="J63" s="122">
        <f>J244</f>
        <v>0</v>
      </c>
      <c r="K63" s="123"/>
    </row>
    <row r="64" spans="2:47" s="8" customFormat="1" ht="19.899999999999999" customHeight="1">
      <c r="B64" s="124"/>
      <c r="D64" s="125" t="s">
        <v>103</v>
      </c>
      <c r="E64" s="126"/>
      <c r="F64" s="126"/>
      <c r="G64" s="126"/>
      <c r="H64" s="126"/>
      <c r="I64" s="127"/>
      <c r="J64" s="128">
        <f>J245</f>
        <v>0</v>
      </c>
      <c r="K64" s="129"/>
    </row>
    <row r="65" spans="2:12" s="8" customFormat="1" ht="19.899999999999999" customHeight="1">
      <c r="B65" s="124"/>
      <c r="D65" s="125" t="s">
        <v>104</v>
      </c>
      <c r="E65" s="126"/>
      <c r="F65" s="126"/>
      <c r="G65" s="126"/>
      <c r="H65" s="126"/>
      <c r="I65" s="127"/>
      <c r="J65" s="128">
        <f>J247</f>
        <v>0</v>
      </c>
      <c r="K65" s="129"/>
    </row>
    <row r="66" spans="2:12" s="1" customFormat="1" ht="21.75" customHeight="1">
      <c r="B66" s="38"/>
      <c r="I66" s="92"/>
      <c r="K66" s="41"/>
    </row>
    <row r="67" spans="2:12" s="1" customFormat="1" ht="6.95" customHeight="1">
      <c r="B67" s="51"/>
      <c r="C67" s="52"/>
      <c r="D67" s="52"/>
      <c r="E67" s="52"/>
      <c r="F67" s="52"/>
      <c r="G67" s="52"/>
      <c r="H67" s="52"/>
      <c r="I67" s="110"/>
      <c r="J67" s="52"/>
      <c r="K67" s="5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11"/>
      <c r="J71" s="55"/>
      <c r="K71" s="55"/>
      <c r="L71" s="38"/>
    </row>
    <row r="72" spans="2:12" s="1" customFormat="1" ht="36.950000000000003" customHeight="1">
      <c r="B72" s="38"/>
      <c r="C72" s="27" t="s">
        <v>105</v>
      </c>
      <c r="I72" s="92"/>
      <c r="L72" s="38"/>
    </row>
    <row r="73" spans="2:12" s="1" customFormat="1" ht="6.95" customHeight="1">
      <c r="B73" s="38"/>
      <c r="I73" s="92"/>
      <c r="L73" s="38"/>
    </row>
    <row r="74" spans="2:12" s="1" customFormat="1" ht="14.45" customHeight="1">
      <c r="B74" s="38"/>
      <c r="C74" s="34" t="s">
        <v>18</v>
      </c>
      <c r="I74" s="92"/>
      <c r="L74" s="38"/>
    </row>
    <row r="75" spans="2:12" s="1" customFormat="1" ht="23.25" customHeight="1">
      <c r="B75" s="38"/>
      <c r="E75" s="298" t="str">
        <f>E7</f>
        <v>Kuličkové hřiště Kolín</v>
      </c>
      <c r="F75" s="315"/>
      <c r="G75" s="315"/>
      <c r="H75" s="315"/>
      <c r="I75" s="92"/>
      <c r="L75" s="38"/>
    </row>
    <row r="76" spans="2:12" s="1" customFormat="1" ht="6.95" customHeight="1">
      <c r="B76" s="38"/>
      <c r="I76" s="92"/>
      <c r="L76" s="38"/>
    </row>
    <row r="77" spans="2:12" s="1" customFormat="1" ht="18" customHeight="1">
      <c r="B77" s="38"/>
      <c r="C77" s="34" t="s">
        <v>23</v>
      </c>
      <c r="F77" s="32" t="str">
        <f>F10</f>
        <v xml:space="preserve"> </v>
      </c>
      <c r="I77" s="93" t="s">
        <v>25</v>
      </c>
      <c r="J77" s="60" t="str">
        <f>IF(J10="","",J10)</f>
        <v>1. 3. 2019</v>
      </c>
      <c r="L77" s="38"/>
    </row>
    <row r="78" spans="2:12" s="1" customFormat="1" ht="6.95" customHeight="1">
      <c r="B78" s="38"/>
      <c r="I78" s="92"/>
      <c r="L78" s="38"/>
    </row>
    <row r="79" spans="2:12" s="1" customFormat="1">
      <c r="B79" s="38"/>
      <c r="C79" s="34" t="s">
        <v>27</v>
      </c>
      <c r="F79" s="32" t="str">
        <f>E13</f>
        <v xml:space="preserve"> </v>
      </c>
      <c r="I79" s="93" t="s">
        <v>32</v>
      </c>
      <c r="J79" s="32" t="str">
        <f>E19</f>
        <v>DONDESIGN s.r.o.</v>
      </c>
      <c r="L79" s="38"/>
    </row>
    <row r="80" spans="2:12" s="1" customFormat="1" ht="14.45" customHeight="1">
      <c r="B80" s="38"/>
      <c r="C80" s="34" t="s">
        <v>30</v>
      </c>
      <c r="F80" s="32" t="str">
        <f>IF(E16="","",E16)</f>
        <v/>
      </c>
      <c r="I80" s="92"/>
      <c r="L80" s="38"/>
    </row>
    <row r="81" spans="2:65" s="1" customFormat="1" ht="10.35" customHeight="1">
      <c r="B81" s="38"/>
      <c r="I81" s="92"/>
      <c r="L81" s="38"/>
    </row>
    <row r="82" spans="2:65" s="9" customFormat="1" ht="29.25" customHeight="1">
      <c r="B82" s="130"/>
      <c r="C82" s="131" t="s">
        <v>106</v>
      </c>
      <c r="D82" s="132" t="s">
        <v>58</v>
      </c>
      <c r="E82" s="132" t="s">
        <v>54</v>
      </c>
      <c r="F82" s="132" t="s">
        <v>107</v>
      </c>
      <c r="G82" s="132" t="s">
        <v>108</v>
      </c>
      <c r="H82" s="132" t="s">
        <v>109</v>
      </c>
      <c r="I82" s="133" t="s">
        <v>110</v>
      </c>
      <c r="J82" s="132" t="s">
        <v>89</v>
      </c>
      <c r="K82" s="134" t="s">
        <v>111</v>
      </c>
      <c r="L82" s="130"/>
      <c r="M82" s="66" t="s">
        <v>112</v>
      </c>
      <c r="N82" s="67" t="s">
        <v>43</v>
      </c>
      <c r="O82" s="67" t="s">
        <v>113</v>
      </c>
      <c r="P82" s="67" t="s">
        <v>114</v>
      </c>
      <c r="Q82" s="67" t="s">
        <v>115</v>
      </c>
      <c r="R82" s="67" t="s">
        <v>116</v>
      </c>
      <c r="S82" s="67" t="s">
        <v>117</v>
      </c>
      <c r="T82" s="68" t="s">
        <v>118</v>
      </c>
    </row>
    <row r="83" spans="2:65" s="1" customFormat="1" ht="29.25" customHeight="1">
      <c r="B83" s="38"/>
      <c r="C83" s="70" t="s">
        <v>90</v>
      </c>
      <c r="I83" s="92"/>
      <c r="J83" s="135">
        <f>BK83</f>
        <v>0</v>
      </c>
      <c r="L83" s="38"/>
      <c r="M83" s="69"/>
      <c r="N83" s="61"/>
      <c r="O83" s="61"/>
      <c r="P83" s="136">
        <f>P84+P240+P244</f>
        <v>0</v>
      </c>
      <c r="Q83" s="61"/>
      <c r="R83" s="136">
        <f>R84+R240+R244</f>
        <v>74.738216430000008</v>
      </c>
      <c r="S83" s="61"/>
      <c r="T83" s="137">
        <f>T84+T240+T244</f>
        <v>0</v>
      </c>
      <c r="AT83" s="22" t="s">
        <v>72</v>
      </c>
      <c r="AU83" s="22" t="s">
        <v>91</v>
      </c>
      <c r="BK83" s="138">
        <f>BK84+BK240+BK244</f>
        <v>0</v>
      </c>
    </row>
    <row r="84" spans="2:65" s="10" customFormat="1" ht="37.35" customHeight="1">
      <c r="B84" s="139"/>
      <c r="D84" s="140" t="s">
        <v>72</v>
      </c>
      <c r="E84" s="141" t="s">
        <v>119</v>
      </c>
      <c r="F84" s="141" t="s">
        <v>120</v>
      </c>
      <c r="I84" s="142"/>
      <c r="J84" s="143">
        <f>BK84</f>
        <v>0</v>
      </c>
      <c r="L84" s="139"/>
      <c r="M84" s="144"/>
      <c r="P84" s="145">
        <f>P85+P136+P165+P192+P209+P213+P237</f>
        <v>0</v>
      </c>
      <c r="R84" s="145">
        <f>R85+R136+R165+R192+R209+R213+R237</f>
        <v>74.734266430000005</v>
      </c>
      <c r="T84" s="146">
        <f>T85+T136+T165+T192+T209+T213+T237</f>
        <v>0</v>
      </c>
      <c r="AR84" s="140" t="s">
        <v>78</v>
      </c>
      <c r="AT84" s="147" t="s">
        <v>72</v>
      </c>
      <c r="AU84" s="147" t="s">
        <v>73</v>
      </c>
      <c r="AY84" s="140" t="s">
        <v>121</v>
      </c>
      <c r="BK84" s="148">
        <f>BK85+BK136+BK165+BK192+BK209+BK213+BK237</f>
        <v>0</v>
      </c>
    </row>
    <row r="85" spans="2:65" s="10" customFormat="1" ht="19.899999999999999" customHeight="1">
      <c r="B85" s="139"/>
      <c r="D85" s="140" t="s">
        <v>72</v>
      </c>
      <c r="E85" s="149" t="s">
        <v>78</v>
      </c>
      <c r="F85" s="149" t="s">
        <v>122</v>
      </c>
      <c r="I85" s="142"/>
      <c r="J85" s="150">
        <f>BK85</f>
        <v>0</v>
      </c>
      <c r="L85" s="139"/>
      <c r="M85" s="144"/>
      <c r="P85" s="145">
        <f>SUM(P86:P135)</f>
        <v>0</v>
      </c>
      <c r="R85" s="145">
        <f>SUM(R86:R135)</f>
        <v>2.8029999999999999E-3</v>
      </c>
      <c r="T85" s="146">
        <f>SUM(T86:T135)</f>
        <v>0</v>
      </c>
      <c r="AR85" s="140" t="s">
        <v>78</v>
      </c>
      <c r="AT85" s="147" t="s">
        <v>72</v>
      </c>
      <c r="AU85" s="147" t="s">
        <v>78</v>
      </c>
      <c r="AY85" s="140" t="s">
        <v>121</v>
      </c>
      <c r="BK85" s="148">
        <f>SUM(BK86:BK135)</f>
        <v>0</v>
      </c>
    </row>
    <row r="86" spans="2:65" s="1" customFormat="1" ht="44.25" customHeight="1">
      <c r="B86" s="38"/>
      <c r="C86" s="151" t="s">
        <v>78</v>
      </c>
      <c r="D86" s="151" t="s">
        <v>123</v>
      </c>
      <c r="E86" s="152" t="s">
        <v>124</v>
      </c>
      <c r="F86" s="153" t="s">
        <v>125</v>
      </c>
      <c r="G86" s="154" t="s">
        <v>126</v>
      </c>
      <c r="H86" s="155">
        <v>23.13</v>
      </c>
      <c r="I86" s="156"/>
      <c r="J86" s="157">
        <f>ROUND(I86*H86,2)</f>
        <v>0</v>
      </c>
      <c r="K86" s="153" t="s">
        <v>127</v>
      </c>
      <c r="L86" s="38"/>
      <c r="M86" s="158" t="s">
        <v>21</v>
      </c>
      <c r="N86" s="159" t="s">
        <v>44</v>
      </c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AR86" s="22" t="s">
        <v>128</v>
      </c>
      <c r="AT86" s="22" t="s">
        <v>123</v>
      </c>
      <c r="AU86" s="22" t="s">
        <v>85</v>
      </c>
      <c r="AY86" s="22" t="s">
        <v>121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22" t="s">
        <v>78</v>
      </c>
      <c r="BK86" s="162">
        <f>ROUND(I86*H86,2)</f>
        <v>0</v>
      </c>
      <c r="BL86" s="22" t="s">
        <v>128</v>
      </c>
      <c r="BM86" s="22" t="s">
        <v>129</v>
      </c>
    </row>
    <row r="87" spans="2:65" s="1" customFormat="1" ht="229.5">
      <c r="B87" s="38"/>
      <c r="D87" s="163" t="s">
        <v>130</v>
      </c>
      <c r="F87" s="164" t="s">
        <v>131</v>
      </c>
      <c r="I87" s="92"/>
      <c r="L87" s="38"/>
      <c r="M87" s="165"/>
      <c r="T87" s="63"/>
      <c r="AT87" s="22" t="s">
        <v>130</v>
      </c>
      <c r="AU87" s="22" t="s">
        <v>85</v>
      </c>
    </row>
    <row r="88" spans="2:65" s="11" customFormat="1" ht="13.5">
      <c r="B88" s="166"/>
      <c r="D88" s="163" t="s">
        <v>132</v>
      </c>
      <c r="E88" s="167" t="s">
        <v>21</v>
      </c>
      <c r="F88" s="168" t="s">
        <v>133</v>
      </c>
      <c r="H88" s="169">
        <v>23.13</v>
      </c>
      <c r="I88" s="170"/>
      <c r="L88" s="166"/>
      <c r="M88" s="171"/>
      <c r="T88" s="172"/>
      <c r="AT88" s="167" t="s">
        <v>132</v>
      </c>
      <c r="AU88" s="167" t="s">
        <v>85</v>
      </c>
      <c r="AV88" s="11" t="s">
        <v>85</v>
      </c>
      <c r="AW88" s="11" t="s">
        <v>36</v>
      </c>
      <c r="AX88" s="11" t="s">
        <v>78</v>
      </c>
      <c r="AY88" s="167" t="s">
        <v>121</v>
      </c>
    </row>
    <row r="89" spans="2:65" s="1" customFormat="1" ht="31.5" customHeight="1">
      <c r="B89" s="38"/>
      <c r="C89" s="151" t="s">
        <v>85</v>
      </c>
      <c r="D89" s="151" t="s">
        <v>123</v>
      </c>
      <c r="E89" s="152" t="s">
        <v>134</v>
      </c>
      <c r="F89" s="153" t="s">
        <v>135</v>
      </c>
      <c r="G89" s="154" t="s">
        <v>136</v>
      </c>
      <c r="H89" s="155">
        <v>93.435000000000002</v>
      </c>
      <c r="I89" s="156"/>
      <c r="J89" s="157">
        <f>ROUND(I89*H89,2)</f>
        <v>0</v>
      </c>
      <c r="K89" s="153" t="s">
        <v>127</v>
      </c>
      <c r="L89" s="38"/>
      <c r="M89" s="158" t="s">
        <v>21</v>
      </c>
      <c r="N89" s="159" t="s">
        <v>44</v>
      </c>
      <c r="P89" s="160">
        <f>O89*H89</f>
        <v>0</v>
      </c>
      <c r="Q89" s="160">
        <v>0</v>
      </c>
      <c r="R89" s="160">
        <f>Q89*H89</f>
        <v>0</v>
      </c>
      <c r="S89" s="160">
        <v>0</v>
      </c>
      <c r="T89" s="161">
        <f>S89*H89</f>
        <v>0</v>
      </c>
      <c r="AR89" s="22" t="s">
        <v>128</v>
      </c>
      <c r="AT89" s="22" t="s">
        <v>123</v>
      </c>
      <c r="AU89" s="22" t="s">
        <v>85</v>
      </c>
      <c r="AY89" s="22" t="s">
        <v>121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22" t="s">
        <v>78</v>
      </c>
      <c r="BK89" s="162">
        <f>ROUND(I89*H89,2)</f>
        <v>0</v>
      </c>
      <c r="BL89" s="22" t="s">
        <v>128</v>
      </c>
      <c r="BM89" s="22" t="s">
        <v>137</v>
      </c>
    </row>
    <row r="90" spans="2:65" s="1" customFormat="1" ht="121.5">
      <c r="B90" s="38"/>
      <c r="D90" s="163" t="s">
        <v>130</v>
      </c>
      <c r="F90" s="164" t="s">
        <v>138</v>
      </c>
      <c r="I90" s="92"/>
      <c r="L90" s="38"/>
      <c r="M90" s="165"/>
      <c r="T90" s="63"/>
      <c r="AT90" s="22" t="s">
        <v>130</v>
      </c>
      <c r="AU90" s="22" t="s">
        <v>85</v>
      </c>
    </row>
    <row r="91" spans="2:65" s="12" customFormat="1" ht="13.5">
      <c r="B91" s="173"/>
      <c r="D91" s="163" t="s">
        <v>132</v>
      </c>
      <c r="E91" s="174" t="s">
        <v>21</v>
      </c>
      <c r="F91" s="175" t="s">
        <v>139</v>
      </c>
      <c r="H91" s="176" t="s">
        <v>21</v>
      </c>
      <c r="I91" s="177"/>
      <c r="L91" s="173"/>
      <c r="M91" s="178"/>
      <c r="T91" s="179"/>
      <c r="AT91" s="176" t="s">
        <v>132</v>
      </c>
      <c r="AU91" s="176" t="s">
        <v>85</v>
      </c>
      <c r="AV91" s="12" t="s">
        <v>78</v>
      </c>
      <c r="AW91" s="12" t="s">
        <v>36</v>
      </c>
      <c r="AX91" s="12" t="s">
        <v>73</v>
      </c>
      <c r="AY91" s="176" t="s">
        <v>121</v>
      </c>
    </row>
    <row r="92" spans="2:65" s="11" customFormat="1" ht="13.5">
      <c r="B92" s="166"/>
      <c r="D92" s="163" t="s">
        <v>132</v>
      </c>
      <c r="E92" s="167" t="s">
        <v>21</v>
      </c>
      <c r="F92" s="168" t="s">
        <v>140</v>
      </c>
      <c r="H92" s="169">
        <v>16.135000000000002</v>
      </c>
      <c r="I92" s="170"/>
      <c r="L92" s="166"/>
      <c r="M92" s="171"/>
      <c r="T92" s="172"/>
      <c r="AT92" s="167" t="s">
        <v>132</v>
      </c>
      <c r="AU92" s="167" t="s">
        <v>85</v>
      </c>
      <c r="AV92" s="11" t="s">
        <v>85</v>
      </c>
      <c r="AW92" s="11" t="s">
        <v>36</v>
      </c>
      <c r="AX92" s="11" t="s">
        <v>73</v>
      </c>
      <c r="AY92" s="167" t="s">
        <v>121</v>
      </c>
    </row>
    <row r="93" spans="2:65" s="12" customFormat="1" ht="13.5">
      <c r="B93" s="173"/>
      <c r="D93" s="163" t="s">
        <v>132</v>
      </c>
      <c r="E93" s="174" t="s">
        <v>21</v>
      </c>
      <c r="F93" s="175" t="s">
        <v>141</v>
      </c>
      <c r="H93" s="176" t="s">
        <v>21</v>
      </c>
      <c r="I93" s="177"/>
      <c r="L93" s="173"/>
      <c r="M93" s="178"/>
      <c r="T93" s="179"/>
      <c r="AT93" s="176" t="s">
        <v>132</v>
      </c>
      <c r="AU93" s="176" t="s">
        <v>85</v>
      </c>
      <c r="AV93" s="12" t="s">
        <v>78</v>
      </c>
      <c r="AW93" s="12" t="s">
        <v>36</v>
      </c>
      <c r="AX93" s="12" t="s">
        <v>73</v>
      </c>
      <c r="AY93" s="176" t="s">
        <v>121</v>
      </c>
    </row>
    <row r="94" spans="2:65" s="11" customFormat="1" ht="13.5">
      <c r="B94" s="166"/>
      <c r="D94" s="163" t="s">
        <v>132</v>
      </c>
      <c r="E94" s="167" t="s">
        <v>21</v>
      </c>
      <c r="F94" s="168" t="s">
        <v>142</v>
      </c>
      <c r="H94" s="169">
        <v>77.3</v>
      </c>
      <c r="I94" s="170"/>
      <c r="L94" s="166"/>
      <c r="M94" s="171"/>
      <c r="T94" s="172"/>
      <c r="AT94" s="167" t="s">
        <v>132</v>
      </c>
      <c r="AU94" s="167" t="s">
        <v>85</v>
      </c>
      <c r="AV94" s="11" t="s">
        <v>85</v>
      </c>
      <c r="AW94" s="11" t="s">
        <v>36</v>
      </c>
      <c r="AX94" s="11" t="s">
        <v>73</v>
      </c>
      <c r="AY94" s="167" t="s">
        <v>121</v>
      </c>
    </row>
    <row r="95" spans="2:65" s="13" customFormat="1" ht="13.5">
      <c r="B95" s="180"/>
      <c r="D95" s="163" t="s">
        <v>132</v>
      </c>
      <c r="E95" s="181" t="s">
        <v>21</v>
      </c>
      <c r="F95" s="182" t="s">
        <v>143</v>
      </c>
      <c r="H95" s="183">
        <v>93.435000000000002</v>
      </c>
      <c r="I95" s="184"/>
      <c r="L95" s="180"/>
      <c r="M95" s="185"/>
      <c r="T95" s="186"/>
      <c r="AT95" s="187" t="s">
        <v>132</v>
      </c>
      <c r="AU95" s="187" t="s">
        <v>85</v>
      </c>
      <c r="AV95" s="13" t="s">
        <v>128</v>
      </c>
      <c r="AW95" s="13" t="s">
        <v>36</v>
      </c>
      <c r="AX95" s="13" t="s">
        <v>78</v>
      </c>
      <c r="AY95" s="187" t="s">
        <v>121</v>
      </c>
    </row>
    <row r="96" spans="2:65" s="1" customFormat="1" ht="22.5" customHeight="1">
      <c r="B96" s="38"/>
      <c r="C96" s="151" t="s">
        <v>144</v>
      </c>
      <c r="D96" s="151" t="s">
        <v>123</v>
      </c>
      <c r="E96" s="152" t="s">
        <v>145</v>
      </c>
      <c r="F96" s="153" t="s">
        <v>146</v>
      </c>
      <c r="G96" s="154" t="s">
        <v>136</v>
      </c>
      <c r="H96" s="155">
        <v>93.435000000000002</v>
      </c>
      <c r="I96" s="156"/>
      <c r="J96" s="157">
        <f>ROUND(I96*H96,2)</f>
        <v>0</v>
      </c>
      <c r="K96" s="153" t="s">
        <v>127</v>
      </c>
      <c r="L96" s="38"/>
      <c r="M96" s="158" t="s">
        <v>21</v>
      </c>
      <c r="N96" s="159" t="s">
        <v>44</v>
      </c>
      <c r="P96" s="160">
        <f>O96*H96</f>
        <v>0</v>
      </c>
      <c r="Q96" s="160">
        <v>0</v>
      </c>
      <c r="R96" s="160">
        <f>Q96*H96</f>
        <v>0</v>
      </c>
      <c r="S96" s="160">
        <v>0</v>
      </c>
      <c r="T96" s="161">
        <f>S96*H96</f>
        <v>0</v>
      </c>
      <c r="AR96" s="22" t="s">
        <v>128</v>
      </c>
      <c r="AT96" s="22" t="s">
        <v>123</v>
      </c>
      <c r="AU96" s="22" t="s">
        <v>85</v>
      </c>
      <c r="AY96" s="22" t="s">
        <v>121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22" t="s">
        <v>78</v>
      </c>
      <c r="BK96" s="162">
        <f>ROUND(I96*H96,2)</f>
        <v>0</v>
      </c>
      <c r="BL96" s="22" t="s">
        <v>128</v>
      </c>
      <c r="BM96" s="22" t="s">
        <v>147</v>
      </c>
    </row>
    <row r="97" spans="2:65" s="1" customFormat="1" ht="22.5" customHeight="1">
      <c r="B97" s="38"/>
      <c r="C97" s="151" t="s">
        <v>128</v>
      </c>
      <c r="D97" s="151" t="s">
        <v>123</v>
      </c>
      <c r="E97" s="152" t="s">
        <v>148</v>
      </c>
      <c r="F97" s="153" t="s">
        <v>149</v>
      </c>
      <c r="G97" s="154" t="s">
        <v>136</v>
      </c>
      <c r="H97" s="155">
        <v>93.435000000000002</v>
      </c>
      <c r="I97" s="156"/>
      <c r="J97" s="157">
        <f>ROUND(I97*H97,2)</f>
        <v>0</v>
      </c>
      <c r="K97" s="153" t="s">
        <v>127</v>
      </c>
      <c r="L97" s="38"/>
      <c r="M97" s="158" t="s">
        <v>21</v>
      </c>
      <c r="N97" s="159" t="s">
        <v>44</v>
      </c>
      <c r="P97" s="160">
        <f>O97*H97</f>
        <v>0</v>
      </c>
      <c r="Q97" s="160">
        <v>0</v>
      </c>
      <c r="R97" s="160">
        <f>Q97*H97</f>
        <v>0</v>
      </c>
      <c r="S97" s="160">
        <v>0</v>
      </c>
      <c r="T97" s="161">
        <f>S97*H97</f>
        <v>0</v>
      </c>
      <c r="AR97" s="22" t="s">
        <v>128</v>
      </c>
      <c r="AT97" s="22" t="s">
        <v>123</v>
      </c>
      <c r="AU97" s="22" t="s">
        <v>85</v>
      </c>
      <c r="AY97" s="22" t="s">
        <v>121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22" t="s">
        <v>78</v>
      </c>
      <c r="BK97" s="162">
        <f>ROUND(I97*H97,2)</f>
        <v>0</v>
      </c>
      <c r="BL97" s="22" t="s">
        <v>128</v>
      </c>
      <c r="BM97" s="22" t="s">
        <v>150</v>
      </c>
    </row>
    <row r="98" spans="2:65" s="1" customFormat="1" ht="22.5" customHeight="1">
      <c r="B98" s="38"/>
      <c r="C98" s="188" t="s">
        <v>151</v>
      </c>
      <c r="D98" s="188" t="s">
        <v>152</v>
      </c>
      <c r="E98" s="189" t="s">
        <v>153</v>
      </c>
      <c r="F98" s="190" t="s">
        <v>154</v>
      </c>
      <c r="G98" s="191" t="s">
        <v>155</v>
      </c>
      <c r="H98" s="192">
        <v>2.8029999999999999</v>
      </c>
      <c r="I98" s="193"/>
      <c r="J98" s="194">
        <f>ROUND(I98*H98,2)</f>
        <v>0</v>
      </c>
      <c r="K98" s="190" t="s">
        <v>127</v>
      </c>
      <c r="L98" s="195"/>
      <c r="M98" s="196" t="s">
        <v>21</v>
      </c>
      <c r="N98" s="197" t="s">
        <v>44</v>
      </c>
      <c r="P98" s="160">
        <f>O98*H98</f>
        <v>0</v>
      </c>
      <c r="Q98" s="160">
        <v>1E-3</v>
      </c>
      <c r="R98" s="160">
        <f>Q98*H98</f>
        <v>2.8029999999999999E-3</v>
      </c>
      <c r="S98" s="160">
        <v>0</v>
      </c>
      <c r="T98" s="161">
        <f>S98*H98</f>
        <v>0</v>
      </c>
      <c r="AR98" s="22" t="s">
        <v>156</v>
      </c>
      <c r="AT98" s="22" t="s">
        <v>152</v>
      </c>
      <c r="AU98" s="22" t="s">
        <v>85</v>
      </c>
      <c r="AY98" s="22" t="s">
        <v>121</v>
      </c>
      <c r="BE98" s="162">
        <f>IF(N98="základní",J98,0)</f>
        <v>0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22" t="s">
        <v>78</v>
      </c>
      <c r="BK98" s="162">
        <f>ROUND(I98*H98,2)</f>
        <v>0</v>
      </c>
      <c r="BL98" s="22" t="s">
        <v>128</v>
      </c>
      <c r="BM98" s="22" t="s">
        <v>157</v>
      </c>
    </row>
    <row r="99" spans="2:65" s="11" customFormat="1" ht="13.5">
      <c r="B99" s="166"/>
      <c r="D99" s="163" t="s">
        <v>132</v>
      </c>
      <c r="E99" s="167" t="s">
        <v>21</v>
      </c>
      <c r="F99" s="168" t="s">
        <v>158</v>
      </c>
      <c r="H99" s="169">
        <v>93.435000000000002</v>
      </c>
      <c r="I99" s="170"/>
      <c r="L99" s="166"/>
      <c r="M99" s="171"/>
      <c r="T99" s="172"/>
      <c r="AT99" s="167" t="s">
        <v>132</v>
      </c>
      <c r="AU99" s="167" t="s">
        <v>85</v>
      </c>
      <c r="AV99" s="11" t="s">
        <v>85</v>
      </c>
      <c r="AW99" s="11" t="s">
        <v>36</v>
      </c>
      <c r="AX99" s="11" t="s">
        <v>78</v>
      </c>
      <c r="AY99" s="167" t="s">
        <v>121</v>
      </c>
    </row>
    <row r="100" spans="2:65" s="11" customFormat="1" ht="13.5">
      <c r="B100" s="166"/>
      <c r="D100" s="163" t="s">
        <v>132</v>
      </c>
      <c r="F100" s="168" t="s">
        <v>159</v>
      </c>
      <c r="H100" s="169">
        <v>2.8029999999999999</v>
      </c>
      <c r="I100" s="170"/>
      <c r="L100" s="166"/>
      <c r="M100" s="171"/>
      <c r="T100" s="172"/>
      <c r="AT100" s="167" t="s">
        <v>132</v>
      </c>
      <c r="AU100" s="167" t="s">
        <v>85</v>
      </c>
      <c r="AV100" s="11" t="s">
        <v>85</v>
      </c>
      <c r="AW100" s="11" t="s">
        <v>6</v>
      </c>
      <c r="AX100" s="11" t="s">
        <v>78</v>
      </c>
      <c r="AY100" s="167" t="s">
        <v>121</v>
      </c>
    </row>
    <row r="101" spans="2:65" s="1" customFormat="1" ht="31.5" customHeight="1">
      <c r="B101" s="38"/>
      <c r="C101" s="151" t="s">
        <v>160</v>
      </c>
      <c r="D101" s="151" t="s">
        <v>123</v>
      </c>
      <c r="E101" s="152" t="s">
        <v>161</v>
      </c>
      <c r="F101" s="153" t="s">
        <v>162</v>
      </c>
      <c r="G101" s="154" t="s">
        <v>126</v>
      </c>
      <c r="H101" s="155">
        <v>22.314</v>
      </c>
      <c r="I101" s="156"/>
      <c r="J101" s="157">
        <f>ROUND(I101*H101,2)</f>
        <v>0</v>
      </c>
      <c r="K101" s="153" t="s">
        <v>127</v>
      </c>
      <c r="L101" s="38"/>
      <c r="M101" s="158" t="s">
        <v>21</v>
      </c>
      <c r="N101" s="159" t="s">
        <v>44</v>
      </c>
      <c r="P101" s="160">
        <f>O101*H101</f>
        <v>0</v>
      </c>
      <c r="Q101" s="160">
        <v>0</v>
      </c>
      <c r="R101" s="160">
        <f>Q101*H101</f>
        <v>0</v>
      </c>
      <c r="S101" s="160">
        <v>0</v>
      </c>
      <c r="T101" s="161">
        <f>S101*H101</f>
        <v>0</v>
      </c>
      <c r="AR101" s="22" t="s">
        <v>128</v>
      </c>
      <c r="AT101" s="22" t="s">
        <v>123</v>
      </c>
      <c r="AU101" s="22" t="s">
        <v>85</v>
      </c>
      <c r="AY101" s="22" t="s">
        <v>121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22" t="s">
        <v>78</v>
      </c>
      <c r="BK101" s="162">
        <f>ROUND(I101*H101,2)</f>
        <v>0</v>
      </c>
      <c r="BL101" s="22" t="s">
        <v>128</v>
      </c>
      <c r="BM101" s="22" t="s">
        <v>163</v>
      </c>
    </row>
    <row r="102" spans="2:65" s="1" customFormat="1" ht="94.5">
      <c r="B102" s="38"/>
      <c r="D102" s="163" t="s">
        <v>130</v>
      </c>
      <c r="F102" s="164" t="s">
        <v>164</v>
      </c>
      <c r="I102" s="92"/>
      <c r="L102" s="38"/>
      <c r="M102" s="165"/>
      <c r="T102" s="63"/>
      <c r="AT102" s="22" t="s">
        <v>130</v>
      </c>
      <c r="AU102" s="22" t="s">
        <v>85</v>
      </c>
    </row>
    <row r="103" spans="2:65" s="12" customFormat="1" ht="13.5">
      <c r="B103" s="173"/>
      <c r="D103" s="163" t="s">
        <v>132</v>
      </c>
      <c r="E103" s="174" t="s">
        <v>21</v>
      </c>
      <c r="F103" s="175" t="s">
        <v>139</v>
      </c>
      <c r="H103" s="176" t="s">
        <v>21</v>
      </c>
      <c r="I103" s="177"/>
      <c r="L103" s="173"/>
      <c r="M103" s="178"/>
      <c r="T103" s="179"/>
      <c r="AT103" s="176" t="s">
        <v>132</v>
      </c>
      <c r="AU103" s="176" t="s">
        <v>85</v>
      </c>
      <c r="AV103" s="12" t="s">
        <v>78</v>
      </c>
      <c r="AW103" s="12" t="s">
        <v>36</v>
      </c>
      <c r="AX103" s="12" t="s">
        <v>73</v>
      </c>
      <c r="AY103" s="176" t="s">
        <v>121</v>
      </c>
    </row>
    <row r="104" spans="2:65" s="11" customFormat="1" ht="13.5">
      <c r="B104" s="166"/>
      <c r="D104" s="163" t="s">
        <v>132</v>
      </c>
      <c r="E104" s="167" t="s">
        <v>21</v>
      </c>
      <c r="F104" s="168" t="s">
        <v>165</v>
      </c>
      <c r="H104" s="169">
        <v>0.80700000000000005</v>
      </c>
      <c r="I104" s="170"/>
      <c r="L104" s="166"/>
      <c r="M104" s="171"/>
      <c r="T104" s="172"/>
      <c r="AT104" s="167" t="s">
        <v>132</v>
      </c>
      <c r="AU104" s="167" t="s">
        <v>85</v>
      </c>
      <c r="AV104" s="11" t="s">
        <v>85</v>
      </c>
      <c r="AW104" s="11" t="s">
        <v>36</v>
      </c>
      <c r="AX104" s="11" t="s">
        <v>73</v>
      </c>
      <c r="AY104" s="167" t="s">
        <v>121</v>
      </c>
    </row>
    <row r="105" spans="2:65" s="12" customFormat="1" ht="13.5">
      <c r="B105" s="173"/>
      <c r="D105" s="163" t="s">
        <v>132</v>
      </c>
      <c r="E105" s="174" t="s">
        <v>21</v>
      </c>
      <c r="F105" s="175" t="s">
        <v>166</v>
      </c>
      <c r="H105" s="176" t="s">
        <v>21</v>
      </c>
      <c r="I105" s="177"/>
      <c r="L105" s="173"/>
      <c r="M105" s="178"/>
      <c r="T105" s="179"/>
      <c r="AT105" s="176" t="s">
        <v>132</v>
      </c>
      <c r="AU105" s="176" t="s">
        <v>85</v>
      </c>
      <c r="AV105" s="12" t="s">
        <v>78</v>
      </c>
      <c r="AW105" s="12" t="s">
        <v>36</v>
      </c>
      <c r="AX105" s="12" t="s">
        <v>73</v>
      </c>
      <c r="AY105" s="176" t="s">
        <v>121</v>
      </c>
    </row>
    <row r="106" spans="2:65" s="11" customFormat="1" ht="13.5">
      <c r="B106" s="166"/>
      <c r="D106" s="163" t="s">
        <v>132</v>
      </c>
      <c r="E106" s="167" t="s">
        <v>21</v>
      </c>
      <c r="F106" s="168" t="s">
        <v>167</v>
      </c>
      <c r="H106" s="169">
        <v>13.776999999999999</v>
      </c>
      <c r="I106" s="170"/>
      <c r="L106" s="166"/>
      <c r="M106" s="171"/>
      <c r="T106" s="172"/>
      <c r="AT106" s="167" t="s">
        <v>132</v>
      </c>
      <c r="AU106" s="167" t="s">
        <v>85</v>
      </c>
      <c r="AV106" s="11" t="s">
        <v>85</v>
      </c>
      <c r="AW106" s="11" t="s">
        <v>36</v>
      </c>
      <c r="AX106" s="11" t="s">
        <v>73</v>
      </c>
      <c r="AY106" s="167" t="s">
        <v>121</v>
      </c>
    </row>
    <row r="107" spans="2:65" s="12" customFormat="1" ht="13.5">
      <c r="B107" s="173"/>
      <c r="D107" s="163" t="s">
        <v>132</v>
      </c>
      <c r="E107" s="174" t="s">
        <v>21</v>
      </c>
      <c r="F107" s="175" t="s">
        <v>168</v>
      </c>
      <c r="H107" s="176" t="s">
        <v>21</v>
      </c>
      <c r="I107" s="177"/>
      <c r="L107" s="173"/>
      <c r="M107" s="178"/>
      <c r="T107" s="179"/>
      <c r="AT107" s="176" t="s">
        <v>132</v>
      </c>
      <c r="AU107" s="176" t="s">
        <v>85</v>
      </c>
      <c r="AV107" s="12" t="s">
        <v>78</v>
      </c>
      <c r="AW107" s="12" t="s">
        <v>36</v>
      </c>
      <c r="AX107" s="12" t="s">
        <v>73</v>
      </c>
      <c r="AY107" s="176" t="s">
        <v>121</v>
      </c>
    </row>
    <row r="108" spans="2:65" s="11" customFormat="1" ht="13.5">
      <c r="B108" s="166"/>
      <c r="D108" s="163" t="s">
        <v>132</v>
      </c>
      <c r="E108" s="167" t="s">
        <v>21</v>
      </c>
      <c r="F108" s="168" t="s">
        <v>169</v>
      </c>
      <c r="H108" s="169">
        <v>7.73</v>
      </c>
      <c r="I108" s="170"/>
      <c r="L108" s="166"/>
      <c r="M108" s="171"/>
      <c r="T108" s="172"/>
      <c r="AT108" s="167" t="s">
        <v>132</v>
      </c>
      <c r="AU108" s="167" t="s">
        <v>85</v>
      </c>
      <c r="AV108" s="11" t="s">
        <v>85</v>
      </c>
      <c r="AW108" s="11" t="s">
        <v>36</v>
      </c>
      <c r="AX108" s="11" t="s">
        <v>73</v>
      </c>
      <c r="AY108" s="167" t="s">
        <v>121</v>
      </c>
    </row>
    <row r="109" spans="2:65" s="13" customFormat="1" ht="13.5">
      <c r="B109" s="180"/>
      <c r="D109" s="163" t="s">
        <v>132</v>
      </c>
      <c r="E109" s="181" t="s">
        <v>21</v>
      </c>
      <c r="F109" s="182" t="s">
        <v>143</v>
      </c>
      <c r="H109" s="183">
        <v>22.314</v>
      </c>
      <c r="I109" s="184"/>
      <c r="L109" s="180"/>
      <c r="M109" s="185"/>
      <c r="T109" s="186"/>
      <c r="AT109" s="187" t="s">
        <v>132</v>
      </c>
      <c r="AU109" s="187" t="s">
        <v>85</v>
      </c>
      <c r="AV109" s="13" t="s">
        <v>128</v>
      </c>
      <c r="AW109" s="13" t="s">
        <v>36</v>
      </c>
      <c r="AX109" s="13" t="s">
        <v>78</v>
      </c>
      <c r="AY109" s="187" t="s">
        <v>121</v>
      </c>
    </row>
    <row r="110" spans="2:65" s="1" customFormat="1" ht="31.5" customHeight="1">
      <c r="B110" s="38"/>
      <c r="C110" s="151" t="s">
        <v>170</v>
      </c>
      <c r="D110" s="151" t="s">
        <v>123</v>
      </c>
      <c r="E110" s="152" t="s">
        <v>171</v>
      </c>
      <c r="F110" s="153" t="s">
        <v>172</v>
      </c>
      <c r="G110" s="154" t="s">
        <v>126</v>
      </c>
      <c r="H110" s="155">
        <v>0.4</v>
      </c>
      <c r="I110" s="156"/>
      <c r="J110" s="157">
        <f>ROUND(I110*H110,2)</f>
        <v>0</v>
      </c>
      <c r="K110" s="153" t="s">
        <v>127</v>
      </c>
      <c r="L110" s="38"/>
      <c r="M110" s="158" t="s">
        <v>21</v>
      </c>
      <c r="N110" s="159" t="s">
        <v>44</v>
      </c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AR110" s="22" t="s">
        <v>128</v>
      </c>
      <c r="AT110" s="22" t="s">
        <v>123</v>
      </c>
      <c r="AU110" s="22" t="s">
        <v>85</v>
      </c>
      <c r="AY110" s="22" t="s">
        <v>121</v>
      </c>
      <c r="BE110" s="162">
        <f>IF(N110="základní",J110,0)</f>
        <v>0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22" t="s">
        <v>78</v>
      </c>
      <c r="BK110" s="162">
        <f>ROUND(I110*H110,2)</f>
        <v>0</v>
      </c>
      <c r="BL110" s="22" t="s">
        <v>128</v>
      </c>
      <c r="BM110" s="22" t="s">
        <v>173</v>
      </c>
    </row>
    <row r="111" spans="2:65" s="1" customFormat="1" ht="202.5">
      <c r="B111" s="38"/>
      <c r="D111" s="163" t="s">
        <v>130</v>
      </c>
      <c r="F111" s="164" t="s">
        <v>174</v>
      </c>
      <c r="I111" s="92"/>
      <c r="L111" s="38"/>
      <c r="M111" s="165"/>
      <c r="T111" s="63"/>
      <c r="AT111" s="22" t="s">
        <v>130</v>
      </c>
      <c r="AU111" s="22" t="s">
        <v>85</v>
      </c>
    </row>
    <row r="112" spans="2:65" s="11" customFormat="1" ht="13.5">
      <c r="B112" s="166"/>
      <c r="D112" s="163" t="s">
        <v>132</v>
      </c>
      <c r="E112" s="167" t="s">
        <v>21</v>
      </c>
      <c r="F112" s="168" t="s">
        <v>175</v>
      </c>
      <c r="H112" s="169">
        <v>0.4</v>
      </c>
      <c r="I112" s="170"/>
      <c r="L112" s="166"/>
      <c r="M112" s="171"/>
      <c r="T112" s="172"/>
      <c r="AT112" s="167" t="s">
        <v>132</v>
      </c>
      <c r="AU112" s="167" t="s">
        <v>85</v>
      </c>
      <c r="AV112" s="11" t="s">
        <v>85</v>
      </c>
      <c r="AW112" s="11" t="s">
        <v>36</v>
      </c>
      <c r="AX112" s="11" t="s">
        <v>78</v>
      </c>
      <c r="AY112" s="167" t="s">
        <v>121</v>
      </c>
    </row>
    <row r="113" spans="2:65" s="1" customFormat="1" ht="44.25" customHeight="1">
      <c r="B113" s="38"/>
      <c r="C113" s="151" t="s">
        <v>156</v>
      </c>
      <c r="D113" s="151" t="s">
        <v>123</v>
      </c>
      <c r="E113" s="152" t="s">
        <v>176</v>
      </c>
      <c r="F113" s="153" t="s">
        <v>177</v>
      </c>
      <c r="G113" s="154" t="s">
        <v>126</v>
      </c>
      <c r="H113" s="155">
        <v>9.2100000000000009</v>
      </c>
      <c r="I113" s="156"/>
      <c r="J113" s="157">
        <f>ROUND(I113*H113,2)</f>
        <v>0</v>
      </c>
      <c r="K113" s="153" t="s">
        <v>127</v>
      </c>
      <c r="L113" s="38"/>
      <c r="M113" s="158" t="s">
        <v>21</v>
      </c>
      <c r="N113" s="159" t="s">
        <v>44</v>
      </c>
      <c r="P113" s="160">
        <f>O113*H113</f>
        <v>0</v>
      </c>
      <c r="Q113" s="160">
        <v>0</v>
      </c>
      <c r="R113" s="160">
        <f>Q113*H113</f>
        <v>0</v>
      </c>
      <c r="S113" s="160">
        <v>0</v>
      </c>
      <c r="T113" s="161">
        <f>S113*H113</f>
        <v>0</v>
      </c>
      <c r="AR113" s="22" t="s">
        <v>128</v>
      </c>
      <c r="AT113" s="22" t="s">
        <v>123</v>
      </c>
      <c r="AU113" s="22" t="s">
        <v>85</v>
      </c>
      <c r="AY113" s="22" t="s">
        <v>121</v>
      </c>
      <c r="BE113" s="162">
        <f>IF(N113="základní",J113,0)</f>
        <v>0</v>
      </c>
      <c r="BF113" s="162">
        <f>IF(N113="snížená",J113,0)</f>
        <v>0</v>
      </c>
      <c r="BG113" s="162">
        <f>IF(N113="zákl. přenesená",J113,0)</f>
        <v>0</v>
      </c>
      <c r="BH113" s="162">
        <f>IF(N113="sníž. přenesená",J113,0)</f>
        <v>0</v>
      </c>
      <c r="BI113" s="162">
        <f>IF(N113="nulová",J113,0)</f>
        <v>0</v>
      </c>
      <c r="BJ113" s="22" t="s">
        <v>78</v>
      </c>
      <c r="BK113" s="162">
        <f>ROUND(I113*H113,2)</f>
        <v>0</v>
      </c>
      <c r="BL113" s="22" t="s">
        <v>128</v>
      </c>
      <c r="BM113" s="22" t="s">
        <v>178</v>
      </c>
    </row>
    <row r="114" spans="2:65" s="1" customFormat="1" ht="54">
      <c r="B114" s="38"/>
      <c r="D114" s="163" t="s">
        <v>130</v>
      </c>
      <c r="F114" s="164" t="s">
        <v>179</v>
      </c>
      <c r="I114" s="92"/>
      <c r="L114" s="38"/>
      <c r="M114" s="165"/>
      <c r="T114" s="63"/>
      <c r="AT114" s="22" t="s">
        <v>130</v>
      </c>
      <c r="AU114" s="22" t="s">
        <v>85</v>
      </c>
    </row>
    <row r="115" spans="2:65" s="12" customFormat="1" ht="13.5">
      <c r="B115" s="173"/>
      <c r="D115" s="163" t="s">
        <v>132</v>
      </c>
      <c r="E115" s="174" t="s">
        <v>21</v>
      </c>
      <c r="F115" s="175" t="s">
        <v>180</v>
      </c>
      <c r="H115" s="176" t="s">
        <v>21</v>
      </c>
      <c r="I115" s="177"/>
      <c r="L115" s="173"/>
      <c r="M115" s="178"/>
      <c r="T115" s="179"/>
      <c r="AT115" s="176" t="s">
        <v>132</v>
      </c>
      <c r="AU115" s="176" t="s">
        <v>85</v>
      </c>
      <c r="AV115" s="12" t="s">
        <v>78</v>
      </c>
      <c r="AW115" s="12" t="s">
        <v>36</v>
      </c>
      <c r="AX115" s="12" t="s">
        <v>73</v>
      </c>
      <c r="AY115" s="176" t="s">
        <v>121</v>
      </c>
    </row>
    <row r="116" spans="2:65" s="11" customFormat="1" ht="13.5">
      <c r="B116" s="166"/>
      <c r="D116" s="163" t="s">
        <v>132</v>
      </c>
      <c r="E116" s="167" t="s">
        <v>21</v>
      </c>
      <c r="F116" s="168" t="s">
        <v>181</v>
      </c>
      <c r="H116" s="169">
        <v>9.2100000000000009</v>
      </c>
      <c r="I116" s="170"/>
      <c r="L116" s="166"/>
      <c r="M116" s="171"/>
      <c r="T116" s="172"/>
      <c r="AT116" s="167" t="s">
        <v>132</v>
      </c>
      <c r="AU116" s="167" t="s">
        <v>85</v>
      </c>
      <c r="AV116" s="11" t="s">
        <v>85</v>
      </c>
      <c r="AW116" s="11" t="s">
        <v>36</v>
      </c>
      <c r="AX116" s="11" t="s">
        <v>78</v>
      </c>
      <c r="AY116" s="167" t="s">
        <v>121</v>
      </c>
    </row>
    <row r="117" spans="2:65" s="1" customFormat="1" ht="22.5" customHeight="1">
      <c r="B117" s="38"/>
      <c r="C117" s="151" t="s">
        <v>182</v>
      </c>
      <c r="D117" s="151" t="s">
        <v>123</v>
      </c>
      <c r="E117" s="152" t="s">
        <v>183</v>
      </c>
      <c r="F117" s="153" t="s">
        <v>184</v>
      </c>
      <c r="G117" s="154" t="s">
        <v>126</v>
      </c>
      <c r="H117" s="155">
        <v>31.923999999999999</v>
      </c>
      <c r="I117" s="156"/>
      <c r="J117" s="157">
        <f>ROUND(I117*H117,2)</f>
        <v>0</v>
      </c>
      <c r="K117" s="153" t="s">
        <v>127</v>
      </c>
      <c r="L117" s="38"/>
      <c r="M117" s="158" t="s">
        <v>21</v>
      </c>
      <c r="N117" s="159" t="s">
        <v>44</v>
      </c>
      <c r="P117" s="160">
        <f>O117*H117</f>
        <v>0</v>
      </c>
      <c r="Q117" s="160">
        <v>0</v>
      </c>
      <c r="R117" s="160">
        <f>Q117*H117</f>
        <v>0</v>
      </c>
      <c r="S117" s="160">
        <v>0</v>
      </c>
      <c r="T117" s="161">
        <f>S117*H117</f>
        <v>0</v>
      </c>
      <c r="AR117" s="22" t="s">
        <v>128</v>
      </c>
      <c r="AT117" s="22" t="s">
        <v>123</v>
      </c>
      <c r="AU117" s="22" t="s">
        <v>85</v>
      </c>
      <c r="AY117" s="22" t="s">
        <v>121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22" t="s">
        <v>78</v>
      </c>
      <c r="BK117" s="162">
        <f>ROUND(I117*H117,2)</f>
        <v>0</v>
      </c>
      <c r="BL117" s="22" t="s">
        <v>128</v>
      </c>
      <c r="BM117" s="22" t="s">
        <v>185</v>
      </c>
    </row>
    <row r="118" spans="2:65" s="1" customFormat="1" ht="81">
      <c r="B118" s="38"/>
      <c r="D118" s="163" t="s">
        <v>130</v>
      </c>
      <c r="F118" s="164" t="s">
        <v>186</v>
      </c>
      <c r="I118" s="92"/>
      <c r="L118" s="38"/>
      <c r="M118" s="165"/>
      <c r="T118" s="63"/>
      <c r="AT118" s="22" t="s">
        <v>130</v>
      </c>
      <c r="AU118" s="22" t="s">
        <v>85</v>
      </c>
    </row>
    <row r="119" spans="2:65" s="11" customFormat="1" ht="13.5">
      <c r="B119" s="166"/>
      <c r="D119" s="163" t="s">
        <v>132</v>
      </c>
      <c r="E119" s="167" t="s">
        <v>21</v>
      </c>
      <c r="F119" s="168" t="s">
        <v>187</v>
      </c>
      <c r="H119" s="169">
        <v>31.923999999999999</v>
      </c>
      <c r="I119" s="170"/>
      <c r="L119" s="166"/>
      <c r="M119" s="171"/>
      <c r="T119" s="172"/>
      <c r="AT119" s="167" t="s">
        <v>132</v>
      </c>
      <c r="AU119" s="167" t="s">
        <v>85</v>
      </c>
      <c r="AV119" s="11" t="s">
        <v>85</v>
      </c>
      <c r="AW119" s="11" t="s">
        <v>36</v>
      </c>
      <c r="AX119" s="11" t="s">
        <v>78</v>
      </c>
      <c r="AY119" s="167" t="s">
        <v>121</v>
      </c>
    </row>
    <row r="120" spans="2:65" s="1" customFormat="1" ht="31.5" customHeight="1">
      <c r="B120" s="38"/>
      <c r="C120" s="151" t="s">
        <v>188</v>
      </c>
      <c r="D120" s="151" t="s">
        <v>123</v>
      </c>
      <c r="E120" s="152" t="s">
        <v>189</v>
      </c>
      <c r="F120" s="153" t="s">
        <v>190</v>
      </c>
      <c r="G120" s="154" t="s">
        <v>126</v>
      </c>
      <c r="H120" s="155">
        <v>31.923999999999999</v>
      </c>
      <c r="I120" s="156"/>
      <c r="J120" s="157">
        <f>ROUND(I120*H120,2)</f>
        <v>0</v>
      </c>
      <c r="K120" s="153" t="s">
        <v>127</v>
      </c>
      <c r="L120" s="38"/>
      <c r="M120" s="158" t="s">
        <v>21</v>
      </c>
      <c r="N120" s="159" t="s">
        <v>44</v>
      </c>
      <c r="P120" s="160">
        <f>O120*H120</f>
        <v>0</v>
      </c>
      <c r="Q120" s="160">
        <v>0</v>
      </c>
      <c r="R120" s="160">
        <f>Q120*H120</f>
        <v>0</v>
      </c>
      <c r="S120" s="160">
        <v>0</v>
      </c>
      <c r="T120" s="161">
        <f>S120*H120</f>
        <v>0</v>
      </c>
      <c r="AR120" s="22" t="s">
        <v>128</v>
      </c>
      <c r="AT120" s="22" t="s">
        <v>123</v>
      </c>
      <c r="AU120" s="22" t="s">
        <v>85</v>
      </c>
      <c r="AY120" s="22" t="s">
        <v>121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22" t="s">
        <v>78</v>
      </c>
      <c r="BK120" s="162">
        <f>ROUND(I120*H120,2)</f>
        <v>0</v>
      </c>
      <c r="BL120" s="22" t="s">
        <v>128</v>
      </c>
      <c r="BM120" s="22" t="s">
        <v>191</v>
      </c>
    </row>
    <row r="121" spans="2:65" s="1" customFormat="1" ht="148.5">
      <c r="B121" s="38"/>
      <c r="D121" s="163" t="s">
        <v>130</v>
      </c>
      <c r="F121" s="164" t="s">
        <v>192</v>
      </c>
      <c r="I121" s="92"/>
      <c r="L121" s="38"/>
      <c r="M121" s="165"/>
      <c r="T121" s="63"/>
      <c r="AT121" s="22" t="s">
        <v>130</v>
      </c>
      <c r="AU121" s="22" t="s">
        <v>85</v>
      </c>
    </row>
    <row r="122" spans="2:65" s="11" customFormat="1" ht="13.5">
      <c r="B122" s="166"/>
      <c r="D122" s="163" t="s">
        <v>132</v>
      </c>
      <c r="E122" s="167" t="s">
        <v>21</v>
      </c>
      <c r="F122" s="168" t="s">
        <v>187</v>
      </c>
      <c r="H122" s="169">
        <v>31.923999999999999</v>
      </c>
      <c r="I122" s="170"/>
      <c r="L122" s="166"/>
      <c r="M122" s="171"/>
      <c r="T122" s="172"/>
      <c r="AT122" s="167" t="s">
        <v>132</v>
      </c>
      <c r="AU122" s="167" t="s">
        <v>85</v>
      </c>
      <c r="AV122" s="11" t="s">
        <v>85</v>
      </c>
      <c r="AW122" s="11" t="s">
        <v>36</v>
      </c>
      <c r="AX122" s="11" t="s">
        <v>78</v>
      </c>
      <c r="AY122" s="167" t="s">
        <v>121</v>
      </c>
    </row>
    <row r="123" spans="2:65" s="1" customFormat="1" ht="44.25" customHeight="1">
      <c r="B123" s="38"/>
      <c r="C123" s="151" t="s">
        <v>193</v>
      </c>
      <c r="D123" s="151" t="s">
        <v>123</v>
      </c>
      <c r="E123" s="152" t="s">
        <v>194</v>
      </c>
      <c r="F123" s="153" t="s">
        <v>195</v>
      </c>
      <c r="G123" s="154" t="s">
        <v>126</v>
      </c>
      <c r="H123" s="155">
        <v>31.923999999999999</v>
      </c>
      <c r="I123" s="156"/>
      <c r="J123" s="157">
        <f>ROUND(I123*H123,2)</f>
        <v>0</v>
      </c>
      <c r="K123" s="153" t="s">
        <v>127</v>
      </c>
      <c r="L123" s="38"/>
      <c r="M123" s="158" t="s">
        <v>21</v>
      </c>
      <c r="N123" s="159" t="s">
        <v>44</v>
      </c>
      <c r="P123" s="160">
        <f>O123*H123</f>
        <v>0</v>
      </c>
      <c r="Q123" s="160">
        <v>0</v>
      </c>
      <c r="R123" s="160">
        <f>Q123*H123</f>
        <v>0</v>
      </c>
      <c r="S123" s="160">
        <v>0</v>
      </c>
      <c r="T123" s="161">
        <f>S123*H123</f>
        <v>0</v>
      </c>
      <c r="AR123" s="22" t="s">
        <v>128</v>
      </c>
      <c r="AT123" s="22" t="s">
        <v>123</v>
      </c>
      <c r="AU123" s="22" t="s">
        <v>85</v>
      </c>
      <c r="AY123" s="22" t="s">
        <v>121</v>
      </c>
      <c r="BE123" s="162">
        <f>IF(N123="základní",J123,0)</f>
        <v>0</v>
      </c>
      <c r="BF123" s="162">
        <f>IF(N123="snížená",J123,0)</f>
        <v>0</v>
      </c>
      <c r="BG123" s="162">
        <f>IF(N123="zákl. přenesená",J123,0)</f>
        <v>0</v>
      </c>
      <c r="BH123" s="162">
        <f>IF(N123="sníž. přenesená",J123,0)</f>
        <v>0</v>
      </c>
      <c r="BI123" s="162">
        <f>IF(N123="nulová",J123,0)</f>
        <v>0</v>
      </c>
      <c r="BJ123" s="22" t="s">
        <v>78</v>
      </c>
      <c r="BK123" s="162">
        <f>ROUND(I123*H123,2)</f>
        <v>0</v>
      </c>
      <c r="BL123" s="22" t="s">
        <v>128</v>
      </c>
      <c r="BM123" s="22" t="s">
        <v>196</v>
      </c>
    </row>
    <row r="124" spans="2:65" s="1" customFormat="1" ht="189">
      <c r="B124" s="38"/>
      <c r="D124" s="163" t="s">
        <v>130</v>
      </c>
      <c r="F124" s="164" t="s">
        <v>197</v>
      </c>
      <c r="I124" s="92"/>
      <c r="L124" s="38"/>
      <c r="M124" s="165"/>
      <c r="T124" s="63"/>
      <c r="AT124" s="22" t="s">
        <v>130</v>
      </c>
      <c r="AU124" s="22" t="s">
        <v>85</v>
      </c>
    </row>
    <row r="125" spans="2:65" s="11" customFormat="1" ht="13.5">
      <c r="B125" s="166"/>
      <c r="D125" s="163" t="s">
        <v>132</v>
      </c>
      <c r="E125" s="167" t="s">
        <v>21</v>
      </c>
      <c r="F125" s="168" t="s">
        <v>187</v>
      </c>
      <c r="H125" s="169">
        <v>31.923999999999999</v>
      </c>
      <c r="I125" s="170"/>
      <c r="L125" s="166"/>
      <c r="M125" s="171"/>
      <c r="T125" s="172"/>
      <c r="AT125" s="167" t="s">
        <v>132</v>
      </c>
      <c r="AU125" s="167" t="s">
        <v>85</v>
      </c>
      <c r="AV125" s="11" t="s">
        <v>85</v>
      </c>
      <c r="AW125" s="11" t="s">
        <v>36</v>
      </c>
      <c r="AX125" s="11" t="s">
        <v>78</v>
      </c>
      <c r="AY125" s="167" t="s">
        <v>121</v>
      </c>
    </row>
    <row r="126" spans="2:65" s="1" customFormat="1" ht="44.25" customHeight="1">
      <c r="B126" s="38"/>
      <c r="C126" s="151" t="s">
        <v>198</v>
      </c>
      <c r="D126" s="151" t="s">
        <v>123</v>
      </c>
      <c r="E126" s="152" t="s">
        <v>199</v>
      </c>
      <c r="F126" s="153" t="s">
        <v>200</v>
      </c>
      <c r="G126" s="154" t="s">
        <v>126</v>
      </c>
      <c r="H126" s="155">
        <v>319.24</v>
      </c>
      <c r="I126" s="156"/>
      <c r="J126" s="157">
        <f>ROUND(I126*H126,2)</f>
        <v>0</v>
      </c>
      <c r="K126" s="153" t="s">
        <v>127</v>
      </c>
      <c r="L126" s="38"/>
      <c r="M126" s="158" t="s">
        <v>21</v>
      </c>
      <c r="N126" s="159" t="s">
        <v>44</v>
      </c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AR126" s="22" t="s">
        <v>128</v>
      </c>
      <c r="AT126" s="22" t="s">
        <v>123</v>
      </c>
      <c r="AU126" s="22" t="s">
        <v>85</v>
      </c>
      <c r="AY126" s="22" t="s">
        <v>121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22" t="s">
        <v>78</v>
      </c>
      <c r="BK126" s="162">
        <f>ROUND(I126*H126,2)</f>
        <v>0</v>
      </c>
      <c r="BL126" s="22" t="s">
        <v>128</v>
      </c>
      <c r="BM126" s="22" t="s">
        <v>201</v>
      </c>
    </row>
    <row r="127" spans="2:65" s="1" customFormat="1" ht="189">
      <c r="B127" s="38"/>
      <c r="D127" s="163" t="s">
        <v>130</v>
      </c>
      <c r="F127" s="164" t="s">
        <v>197</v>
      </c>
      <c r="I127" s="92"/>
      <c r="L127" s="38"/>
      <c r="M127" s="165"/>
      <c r="T127" s="63"/>
      <c r="AT127" s="22" t="s">
        <v>130</v>
      </c>
      <c r="AU127" s="22" t="s">
        <v>85</v>
      </c>
    </row>
    <row r="128" spans="2:65" s="11" customFormat="1" ht="13.5">
      <c r="B128" s="166"/>
      <c r="D128" s="163" t="s">
        <v>132</v>
      </c>
      <c r="E128" s="167" t="s">
        <v>21</v>
      </c>
      <c r="F128" s="168" t="s">
        <v>187</v>
      </c>
      <c r="H128" s="169">
        <v>31.923999999999999</v>
      </c>
      <c r="I128" s="170"/>
      <c r="L128" s="166"/>
      <c r="M128" s="171"/>
      <c r="T128" s="172"/>
      <c r="AT128" s="167" t="s">
        <v>132</v>
      </c>
      <c r="AU128" s="167" t="s">
        <v>85</v>
      </c>
      <c r="AV128" s="11" t="s">
        <v>85</v>
      </c>
      <c r="AW128" s="11" t="s">
        <v>36</v>
      </c>
      <c r="AX128" s="11" t="s">
        <v>78</v>
      </c>
      <c r="AY128" s="167" t="s">
        <v>121</v>
      </c>
    </row>
    <row r="129" spans="2:65" s="11" customFormat="1" ht="13.5">
      <c r="B129" s="166"/>
      <c r="D129" s="163" t="s">
        <v>132</v>
      </c>
      <c r="F129" s="168" t="s">
        <v>202</v>
      </c>
      <c r="H129" s="169">
        <v>319.24</v>
      </c>
      <c r="I129" s="170"/>
      <c r="L129" s="166"/>
      <c r="M129" s="171"/>
      <c r="T129" s="172"/>
      <c r="AT129" s="167" t="s">
        <v>132</v>
      </c>
      <c r="AU129" s="167" t="s">
        <v>85</v>
      </c>
      <c r="AV129" s="11" t="s">
        <v>85</v>
      </c>
      <c r="AW129" s="11" t="s">
        <v>6</v>
      </c>
      <c r="AX129" s="11" t="s">
        <v>78</v>
      </c>
      <c r="AY129" s="167" t="s">
        <v>121</v>
      </c>
    </row>
    <row r="130" spans="2:65" s="1" customFormat="1" ht="22.5" customHeight="1">
      <c r="B130" s="38"/>
      <c r="C130" s="151" t="s">
        <v>203</v>
      </c>
      <c r="D130" s="151" t="s">
        <v>123</v>
      </c>
      <c r="E130" s="152" t="s">
        <v>204</v>
      </c>
      <c r="F130" s="153" t="s">
        <v>205</v>
      </c>
      <c r="G130" s="154" t="s">
        <v>126</v>
      </c>
      <c r="H130" s="155">
        <v>31.923999999999999</v>
      </c>
      <c r="I130" s="156"/>
      <c r="J130" s="157">
        <f>ROUND(I130*H130,2)</f>
        <v>0</v>
      </c>
      <c r="K130" s="153" t="s">
        <v>127</v>
      </c>
      <c r="L130" s="38"/>
      <c r="M130" s="158" t="s">
        <v>21</v>
      </c>
      <c r="N130" s="159" t="s">
        <v>44</v>
      </c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AR130" s="22" t="s">
        <v>128</v>
      </c>
      <c r="AT130" s="22" t="s">
        <v>123</v>
      </c>
      <c r="AU130" s="22" t="s">
        <v>85</v>
      </c>
      <c r="AY130" s="22" t="s">
        <v>121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22" t="s">
        <v>78</v>
      </c>
      <c r="BK130" s="162">
        <f>ROUND(I130*H130,2)</f>
        <v>0</v>
      </c>
      <c r="BL130" s="22" t="s">
        <v>128</v>
      </c>
      <c r="BM130" s="22" t="s">
        <v>206</v>
      </c>
    </row>
    <row r="131" spans="2:65" s="1" customFormat="1" ht="297">
      <c r="B131" s="38"/>
      <c r="D131" s="163" t="s">
        <v>130</v>
      </c>
      <c r="F131" s="164" t="s">
        <v>207</v>
      </c>
      <c r="I131" s="92"/>
      <c r="L131" s="38"/>
      <c r="M131" s="165"/>
      <c r="T131" s="63"/>
      <c r="AT131" s="22" t="s">
        <v>130</v>
      </c>
      <c r="AU131" s="22" t="s">
        <v>85</v>
      </c>
    </row>
    <row r="132" spans="2:65" s="11" customFormat="1" ht="13.5">
      <c r="B132" s="166"/>
      <c r="D132" s="163" t="s">
        <v>132</v>
      </c>
      <c r="E132" s="167" t="s">
        <v>21</v>
      </c>
      <c r="F132" s="168" t="s">
        <v>187</v>
      </c>
      <c r="H132" s="169">
        <v>31.923999999999999</v>
      </c>
      <c r="I132" s="170"/>
      <c r="L132" s="166"/>
      <c r="M132" s="171"/>
      <c r="T132" s="172"/>
      <c r="AT132" s="167" t="s">
        <v>132</v>
      </c>
      <c r="AU132" s="167" t="s">
        <v>85</v>
      </c>
      <c r="AV132" s="11" t="s">
        <v>85</v>
      </c>
      <c r="AW132" s="11" t="s">
        <v>36</v>
      </c>
      <c r="AX132" s="11" t="s">
        <v>78</v>
      </c>
      <c r="AY132" s="167" t="s">
        <v>121</v>
      </c>
    </row>
    <row r="133" spans="2:65" s="1" customFormat="1" ht="22.5" customHeight="1">
      <c r="B133" s="38"/>
      <c r="C133" s="151" t="s">
        <v>208</v>
      </c>
      <c r="D133" s="151" t="s">
        <v>123</v>
      </c>
      <c r="E133" s="152" t="s">
        <v>209</v>
      </c>
      <c r="F133" s="153" t="s">
        <v>210</v>
      </c>
      <c r="G133" s="154" t="s">
        <v>211</v>
      </c>
      <c r="H133" s="155">
        <v>47.886000000000003</v>
      </c>
      <c r="I133" s="156"/>
      <c r="J133" s="157">
        <f>ROUND(I133*H133,2)</f>
        <v>0</v>
      </c>
      <c r="K133" s="153" t="s">
        <v>127</v>
      </c>
      <c r="L133" s="38"/>
      <c r="M133" s="158" t="s">
        <v>21</v>
      </c>
      <c r="N133" s="159" t="s">
        <v>44</v>
      </c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AR133" s="22" t="s">
        <v>128</v>
      </c>
      <c r="AT133" s="22" t="s">
        <v>123</v>
      </c>
      <c r="AU133" s="22" t="s">
        <v>85</v>
      </c>
      <c r="AY133" s="22" t="s">
        <v>121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22" t="s">
        <v>78</v>
      </c>
      <c r="BK133" s="162">
        <f>ROUND(I133*H133,2)</f>
        <v>0</v>
      </c>
      <c r="BL133" s="22" t="s">
        <v>128</v>
      </c>
      <c r="BM133" s="22" t="s">
        <v>212</v>
      </c>
    </row>
    <row r="134" spans="2:65" s="1" customFormat="1" ht="297">
      <c r="B134" s="38"/>
      <c r="D134" s="163" t="s">
        <v>130</v>
      </c>
      <c r="F134" s="164" t="s">
        <v>207</v>
      </c>
      <c r="I134" s="92"/>
      <c r="L134" s="38"/>
      <c r="M134" s="165"/>
      <c r="T134" s="63"/>
      <c r="AT134" s="22" t="s">
        <v>130</v>
      </c>
      <c r="AU134" s="22" t="s">
        <v>85</v>
      </c>
    </row>
    <row r="135" spans="2:65" s="11" customFormat="1" ht="13.5">
      <c r="B135" s="166"/>
      <c r="D135" s="163" t="s">
        <v>132</v>
      </c>
      <c r="E135" s="167" t="s">
        <v>21</v>
      </c>
      <c r="F135" s="168" t="s">
        <v>213</v>
      </c>
      <c r="H135" s="169">
        <v>47.886000000000003</v>
      </c>
      <c r="I135" s="170"/>
      <c r="L135" s="166"/>
      <c r="M135" s="171"/>
      <c r="T135" s="172"/>
      <c r="AT135" s="167" t="s">
        <v>132</v>
      </c>
      <c r="AU135" s="167" t="s">
        <v>85</v>
      </c>
      <c r="AV135" s="11" t="s">
        <v>85</v>
      </c>
      <c r="AW135" s="11" t="s">
        <v>36</v>
      </c>
      <c r="AX135" s="11" t="s">
        <v>78</v>
      </c>
      <c r="AY135" s="167" t="s">
        <v>121</v>
      </c>
    </row>
    <row r="136" spans="2:65" s="10" customFormat="1" ht="29.85" customHeight="1">
      <c r="B136" s="139"/>
      <c r="D136" s="140" t="s">
        <v>72</v>
      </c>
      <c r="E136" s="149" t="s">
        <v>85</v>
      </c>
      <c r="F136" s="149" t="s">
        <v>214</v>
      </c>
      <c r="I136" s="142"/>
      <c r="J136" s="150">
        <f>BK136</f>
        <v>0</v>
      </c>
      <c r="L136" s="139"/>
      <c r="M136" s="144"/>
      <c r="P136" s="145">
        <f>SUM(P137:P164)</f>
        <v>0</v>
      </c>
      <c r="R136" s="145">
        <f>SUM(R137:R164)</f>
        <v>47.261328849999998</v>
      </c>
      <c r="T136" s="146">
        <f>SUM(T137:T164)</f>
        <v>0</v>
      </c>
      <c r="AR136" s="140" t="s">
        <v>78</v>
      </c>
      <c r="AT136" s="147" t="s">
        <v>72</v>
      </c>
      <c r="AU136" s="147" t="s">
        <v>78</v>
      </c>
      <c r="AY136" s="140" t="s">
        <v>121</v>
      </c>
      <c r="BK136" s="148">
        <f>SUM(BK137:BK164)</f>
        <v>0</v>
      </c>
    </row>
    <row r="137" spans="2:65" s="1" customFormat="1" ht="44.25" customHeight="1">
      <c r="B137" s="38"/>
      <c r="C137" s="151" t="s">
        <v>215</v>
      </c>
      <c r="D137" s="151" t="s">
        <v>123</v>
      </c>
      <c r="E137" s="152" t="s">
        <v>216</v>
      </c>
      <c r="F137" s="153" t="s">
        <v>217</v>
      </c>
      <c r="G137" s="154" t="s">
        <v>218</v>
      </c>
      <c r="H137" s="155">
        <v>30.699000000000002</v>
      </c>
      <c r="I137" s="156"/>
      <c r="J137" s="157">
        <f>ROUND(I137*H137,2)</f>
        <v>0</v>
      </c>
      <c r="K137" s="153" t="s">
        <v>127</v>
      </c>
      <c r="L137" s="38"/>
      <c r="M137" s="158" t="s">
        <v>21</v>
      </c>
      <c r="N137" s="159" t="s">
        <v>44</v>
      </c>
      <c r="P137" s="160">
        <f>O137*H137</f>
        <v>0</v>
      </c>
      <c r="Q137" s="160">
        <v>0.23058000000000001</v>
      </c>
      <c r="R137" s="160">
        <f>Q137*H137</f>
        <v>7.0785754200000008</v>
      </c>
      <c r="S137" s="160">
        <v>0</v>
      </c>
      <c r="T137" s="161">
        <f>S137*H137</f>
        <v>0</v>
      </c>
      <c r="AR137" s="22" t="s">
        <v>128</v>
      </c>
      <c r="AT137" s="22" t="s">
        <v>123</v>
      </c>
      <c r="AU137" s="22" t="s">
        <v>85</v>
      </c>
      <c r="AY137" s="22" t="s">
        <v>121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22" t="s">
        <v>78</v>
      </c>
      <c r="BK137" s="162">
        <f>ROUND(I137*H137,2)</f>
        <v>0</v>
      </c>
      <c r="BL137" s="22" t="s">
        <v>128</v>
      </c>
      <c r="BM137" s="22" t="s">
        <v>219</v>
      </c>
    </row>
    <row r="138" spans="2:65" s="1" customFormat="1" ht="31.5" customHeight="1">
      <c r="B138" s="38"/>
      <c r="C138" s="151" t="s">
        <v>220</v>
      </c>
      <c r="D138" s="151" t="s">
        <v>123</v>
      </c>
      <c r="E138" s="152" t="s">
        <v>221</v>
      </c>
      <c r="F138" s="153" t="s">
        <v>222</v>
      </c>
      <c r="G138" s="154" t="s">
        <v>136</v>
      </c>
      <c r="H138" s="155">
        <v>79.36</v>
      </c>
      <c r="I138" s="156"/>
      <c r="J138" s="157">
        <f>ROUND(I138*H138,2)</f>
        <v>0</v>
      </c>
      <c r="K138" s="153" t="s">
        <v>127</v>
      </c>
      <c r="L138" s="38"/>
      <c r="M138" s="158" t="s">
        <v>21</v>
      </c>
      <c r="N138" s="159" t="s">
        <v>44</v>
      </c>
      <c r="P138" s="160">
        <f>O138*H138</f>
        <v>0</v>
      </c>
      <c r="Q138" s="160">
        <v>1.3999999999999999E-4</v>
      </c>
      <c r="R138" s="160">
        <f>Q138*H138</f>
        <v>1.1110399999999999E-2</v>
      </c>
      <c r="S138" s="160">
        <v>0</v>
      </c>
      <c r="T138" s="161">
        <f>S138*H138</f>
        <v>0</v>
      </c>
      <c r="AR138" s="22" t="s">
        <v>128</v>
      </c>
      <c r="AT138" s="22" t="s">
        <v>123</v>
      </c>
      <c r="AU138" s="22" t="s">
        <v>85</v>
      </c>
      <c r="AY138" s="22" t="s">
        <v>121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22" t="s">
        <v>78</v>
      </c>
      <c r="BK138" s="162">
        <f>ROUND(I138*H138,2)</f>
        <v>0</v>
      </c>
      <c r="BL138" s="22" t="s">
        <v>128</v>
      </c>
      <c r="BM138" s="22" t="s">
        <v>223</v>
      </c>
    </row>
    <row r="139" spans="2:65" s="1" customFormat="1" ht="67.5">
      <c r="B139" s="38"/>
      <c r="D139" s="163" t="s">
        <v>130</v>
      </c>
      <c r="F139" s="164" t="s">
        <v>224</v>
      </c>
      <c r="I139" s="92"/>
      <c r="L139" s="38"/>
      <c r="M139" s="165"/>
      <c r="T139" s="63"/>
      <c r="AT139" s="22" t="s">
        <v>130</v>
      </c>
      <c r="AU139" s="22" t="s">
        <v>85</v>
      </c>
    </row>
    <row r="140" spans="2:65" s="12" customFormat="1" ht="13.5">
      <c r="B140" s="173"/>
      <c r="D140" s="163" t="s">
        <v>132</v>
      </c>
      <c r="E140" s="174" t="s">
        <v>21</v>
      </c>
      <c r="F140" s="175" t="s">
        <v>225</v>
      </c>
      <c r="H140" s="176" t="s">
        <v>21</v>
      </c>
      <c r="I140" s="177"/>
      <c r="L140" s="173"/>
      <c r="M140" s="178"/>
      <c r="T140" s="179"/>
      <c r="AT140" s="176" t="s">
        <v>132</v>
      </c>
      <c r="AU140" s="176" t="s">
        <v>85</v>
      </c>
      <c r="AV140" s="12" t="s">
        <v>78</v>
      </c>
      <c r="AW140" s="12" t="s">
        <v>36</v>
      </c>
      <c r="AX140" s="12" t="s">
        <v>73</v>
      </c>
      <c r="AY140" s="176" t="s">
        <v>121</v>
      </c>
    </row>
    <row r="141" spans="2:65" s="11" customFormat="1" ht="13.5">
      <c r="B141" s="166"/>
      <c r="D141" s="163" t="s">
        <v>132</v>
      </c>
      <c r="E141" s="167" t="s">
        <v>21</v>
      </c>
      <c r="F141" s="168" t="s">
        <v>226</v>
      </c>
      <c r="H141" s="169">
        <v>58.328000000000003</v>
      </c>
      <c r="I141" s="170"/>
      <c r="L141" s="166"/>
      <c r="M141" s="171"/>
      <c r="T141" s="172"/>
      <c r="AT141" s="167" t="s">
        <v>132</v>
      </c>
      <c r="AU141" s="167" t="s">
        <v>85</v>
      </c>
      <c r="AV141" s="11" t="s">
        <v>85</v>
      </c>
      <c r="AW141" s="11" t="s">
        <v>36</v>
      </c>
      <c r="AX141" s="11" t="s">
        <v>73</v>
      </c>
      <c r="AY141" s="167" t="s">
        <v>121</v>
      </c>
    </row>
    <row r="142" spans="2:65" s="12" customFormat="1" ht="13.5">
      <c r="B142" s="173"/>
      <c r="D142" s="163" t="s">
        <v>132</v>
      </c>
      <c r="E142" s="174" t="s">
        <v>21</v>
      </c>
      <c r="F142" s="175" t="s">
        <v>139</v>
      </c>
      <c r="H142" s="176" t="s">
        <v>21</v>
      </c>
      <c r="I142" s="177"/>
      <c r="L142" s="173"/>
      <c r="M142" s="178"/>
      <c r="T142" s="179"/>
      <c r="AT142" s="176" t="s">
        <v>132</v>
      </c>
      <c r="AU142" s="176" t="s">
        <v>85</v>
      </c>
      <c r="AV142" s="12" t="s">
        <v>78</v>
      </c>
      <c r="AW142" s="12" t="s">
        <v>36</v>
      </c>
      <c r="AX142" s="12" t="s">
        <v>73</v>
      </c>
      <c r="AY142" s="176" t="s">
        <v>121</v>
      </c>
    </row>
    <row r="143" spans="2:65" s="11" customFormat="1" ht="13.5">
      <c r="B143" s="166"/>
      <c r="D143" s="163" t="s">
        <v>132</v>
      </c>
      <c r="E143" s="167" t="s">
        <v>21</v>
      </c>
      <c r="F143" s="168" t="s">
        <v>140</v>
      </c>
      <c r="H143" s="169">
        <v>16.135000000000002</v>
      </c>
      <c r="I143" s="170"/>
      <c r="L143" s="166"/>
      <c r="M143" s="171"/>
      <c r="T143" s="172"/>
      <c r="AT143" s="167" t="s">
        <v>132</v>
      </c>
      <c r="AU143" s="167" t="s">
        <v>85</v>
      </c>
      <c r="AV143" s="11" t="s">
        <v>85</v>
      </c>
      <c r="AW143" s="11" t="s">
        <v>36</v>
      </c>
      <c r="AX143" s="11" t="s">
        <v>73</v>
      </c>
      <c r="AY143" s="167" t="s">
        <v>121</v>
      </c>
    </row>
    <row r="144" spans="2:65" s="12" customFormat="1" ht="13.5">
      <c r="B144" s="173"/>
      <c r="D144" s="163" t="s">
        <v>132</v>
      </c>
      <c r="E144" s="174" t="s">
        <v>21</v>
      </c>
      <c r="F144" s="175" t="s">
        <v>227</v>
      </c>
      <c r="H144" s="176" t="s">
        <v>21</v>
      </c>
      <c r="I144" s="177"/>
      <c r="L144" s="173"/>
      <c r="M144" s="178"/>
      <c r="T144" s="179"/>
      <c r="AT144" s="176" t="s">
        <v>132</v>
      </c>
      <c r="AU144" s="176" t="s">
        <v>85</v>
      </c>
      <c r="AV144" s="12" t="s">
        <v>78</v>
      </c>
      <c r="AW144" s="12" t="s">
        <v>36</v>
      </c>
      <c r="AX144" s="12" t="s">
        <v>73</v>
      </c>
      <c r="AY144" s="176" t="s">
        <v>121</v>
      </c>
    </row>
    <row r="145" spans="2:65" s="11" customFormat="1" ht="13.5">
      <c r="B145" s="166"/>
      <c r="D145" s="163" t="s">
        <v>132</v>
      </c>
      <c r="E145" s="167" t="s">
        <v>21</v>
      </c>
      <c r="F145" s="168" t="s">
        <v>228</v>
      </c>
      <c r="H145" s="169">
        <v>4.8970000000000002</v>
      </c>
      <c r="I145" s="170"/>
      <c r="L145" s="166"/>
      <c r="M145" s="171"/>
      <c r="T145" s="172"/>
      <c r="AT145" s="167" t="s">
        <v>132</v>
      </c>
      <c r="AU145" s="167" t="s">
        <v>85</v>
      </c>
      <c r="AV145" s="11" t="s">
        <v>85</v>
      </c>
      <c r="AW145" s="11" t="s">
        <v>36</v>
      </c>
      <c r="AX145" s="11" t="s">
        <v>73</v>
      </c>
      <c r="AY145" s="167" t="s">
        <v>121</v>
      </c>
    </row>
    <row r="146" spans="2:65" s="13" customFormat="1" ht="13.5">
      <c r="B146" s="180"/>
      <c r="D146" s="163" t="s">
        <v>132</v>
      </c>
      <c r="E146" s="181" t="s">
        <v>21</v>
      </c>
      <c r="F146" s="182" t="s">
        <v>143</v>
      </c>
      <c r="H146" s="183">
        <v>79.36</v>
      </c>
      <c r="I146" s="184"/>
      <c r="L146" s="180"/>
      <c r="M146" s="185"/>
      <c r="T146" s="186"/>
      <c r="AT146" s="187" t="s">
        <v>132</v>
      </c>
      <c r="AU146" s="187" t="s">
        <v>85</v>
      </c>
      <c r="AV146" s="13" t="s">
        <v>128</v>
      </c>
      <c r="AW146" s="13" t="s">
        <v>36</v>
      </c>
      <c r="AX146" s="13" t="s">
        <v>78</v>
      </c>
      <c r="AY146" s="187" t="s">
        <v>121</v>
      </c>
    </row>
    <row r="147" spans="2:65" s="1" customFormat="1" ht="22.5" customHeight="1">
      <c r="B147" s="38"/>
      <c r="C147" s="188" t="s">
        <v>229</v>
      </c>
      <c r="D147" s="188" t="s">
        <v>152</v>
      </c>
      <c r="E147" s="189" t="s">
        <v>230</v>
      </c>
      <c r="F147" s="190" t="s">
        <v>231</v>
      </c>
      <c r="G147" s="191" t="s">
        <v>136</v>
      </c>
      <c r="H147" s="192">
        <v>91.263999999999996</v>
      </c>
      <c r="I147" s="193"/>
      <c r="J147" s="194">
        <f>ROUND(I147*H147,2)</f>
        <v>0</v>
      </c>
      <c r="K147" s="190" t="s">
        <v>127</v>
      </c>
      <c r="L147" s="195"/>
      <c r="M147" s="196" t="s">
        <v>21</v>
      </c>
      <c r="N147" s="197" t="s">
        <v>44</v>
      </c>
      <c r="P147" s="160">
        <f>O147*H147</f>
        <v>0</v>
      </c>
      <c r="Q147" s="160">
        <v>1E-4</v>
      </c>
      <c r="R147" s="160">
        <f>Q147*H147</f>
        <v>9.1263999999999998E-3</v>
      </c>
      <c r="S147" s="160">
        <v>0</v>
      </c>
      <c r="T147" s="161">
        <f>S147*H147</f>
        <v>0</v>
      </c>
      <c r="AR147" s="22" t="s">
        <v>156</v>
      </c>
      <c r="AT147" s="22" t="s">
        <v>152</v>
      </c>
      <c r="AU147" s="22" t="s">
        <v>85</v>
      </c>
      <c r="AY147" s="22" t="s">
        <v>121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22" t="s">
        <v>78</v>
      </c>
      <c r="BK147" s="162">
        <f>ROUND(I147*H147,2)</f>
        <v>0</v>
      </c>
      <c r="BL147" s="22" t="s">
        <v>128</v>
      </c>
      <c r="BM147" s="22" t="s">
        <v>232</v>
      </c>
    </row>
    <row r="148" spans="2:65" s="11" customFormat="1" ht="13.5">
      <c r="B148" s="166"/>
      <c r="D148" s="163" t="s">
        <v>132</v>
      </c>
      <c r="F148" s="168" t="s">
        <v>233</v>
      </c>
      <c r="H148" s="169">
        <v>91.263999999999996</v>
      </c>
      <c r="I148" s="170"/>
      <c r="L148" s="166"/>
      <c r="M148" s="171"/>
      <c r="T148" s="172"/>
      <c r="AT148" s="167" t="s">
        <v>132</v>
      </c>
      <c r="AU148" s="167" t="s">
        <v>85</v>
      </c>
      <c r="AV148" s="11" t="s">
        <v>85</v>
      </c>
      <c r="AW148" s="11" t="s">
        <v>6</v>
      </c>
      <c r="AX148" s="11" t="s">
        <v>78</v>
      </c>
      <c r="AY148" s="167" t="s">
        <v>121</v>
      </c>
    </row>
    <row r="149" spans="2:65" s="1" customFormat="1" ht="22.5" customHeight="1">
      <c r="B149" s="38"/>
      <c r="C149" s="151" t="s">
        <v>234</v>
      </c>
      <c r="D149" s="151" t="s">
        <v>123</v>
      </c>
      <c r="E149" s="152" t="s">
        <v>235</v>
      </c>
      <c r="F149" s="153" t="s">
        <v>236</v>
      </c>
      <c r="G149" s="154" t="s">
        <v>126</v>
      </c>
      <c r="H149" s="155">
        <v>7.3680000000000003</v>
      </c>
      <c r="I149" s="156"/>
      <c r="J149" s="157">
        <f>ROUND(I149*H149,2)</f>
        <v>0</v>
      </c>
      <c r="K149" s="153" t="s">
        <v>127</v>
      </c>
      <c r="L149" s="38"/>
      <c r="M149" s="158" t="s">
        <v>21</v>
      </c>
      <c r="N149" s="159" t="s">
        <v>44</v>
      </c>
      <c r="P149" s="160">
        <f>O149*H149</f>
        <v>0</v>
      </c>
      <c r="Q149" s="160">
        <v>2.45329</v>
      </c>
      <c r="R149" s="160">
        <f>Q149*H149</f>
        <v>18.075840720000002</v>
      </c>
      <c r="S149" s="160">
        <v>0</v>
      </c>
      <c r="T149" s="161">
        <f>S149*H149</f>
        <v>0</v>
      </c>
      <c r="AR149" s="22" t="s">
        <v>128</v>
      </c>
      <c r="AT149" s="22" t="s">
        <v>123</v>
      </c>
      <c r="AU149" s="22" t="s">
        <v>85</v>
      </c>
      <c r="AY149" s="22" t="s">
        <v>121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22" t="s">
        <v>78</v>
      </c>
      <c r="BK149" s="162">
        <f>ROUND(I149*H149,2)</f>
        <v>0</v>
      </c>
      <c r="BL149" s="22" t="s">
        <v>128</v>
      </c>
      <c r="BM149" s="22" t="s">
        <v>237</v>
      </c>
    </row>
    <row r="150" spans="2:65" s="1" customFormat="1" ht="81">
      <c r="B150" s="38"/>
      <c r="D150" s="163" t="s">
        <v>130</v>
      </c>
      <c r="F150" s="164" t="s">
        <v>238</v>
      </c>
      <c r="I150" s="92"/>
      <c r="L150" s="38"/>
      <c r="M150" s="165"/>
      <c r="T150" s="63"/>
      <c r="AT150" s="22" t="s">
        <v>130</v>
      </c>
      <c r="AU150" s="22" t="s">
        <v>85</v>
      </c>
    </row>
    <row r="151" spans="2:65" s="11" customFormat="1" ht="13.5">
      <c r="B151" s="166"/>
      <c r="D151" s="163" t="s">
        <v>132</v>
      </c>
      <c r="E151" s="167" t="s">
        <v>21</v>
      </c>
      <c r="F151" s="168" t="s">
        <v>239</v>
      </c>
      <c r="H151" s="169">
        <v>7.3680000000000003</v>
      </c>
      <c r="I151" s="170"/>
      <c r="L151" s="166"/>
      <c r="M151" s="171"/>
      <c r="T151" s="172"/>
      <c r="AT151" s="167" t="s">
        <v>132</v>
      </c>
      <c r="AU151" s="167" t="s">
        <v>85</v>
      </c>
      <c r="AV151" s="11" t="s">
        <v>85</v>
      </c>
      <c r="AW151" s="11" t="s">
        <v>36</v>
      </c>
      <c r="AX151" s="11" t="s">
        <v>78</v>
      </c>
      <c r="AY151" s="167" t="s">
        <v>121</v>
      </c>
    </row>
    <row r="152" spans="2:65" s="1" customFormat="1" ht="44.25" customHeight="1">
      <c r="B152" s="38"/>
      <c r="C152" s="151" t="s">
        <v>240</v>
      </c>
      <c r="D152" s="151" t="s">
        <v>123</v>
      </c>
      <c r="E152" s="152" t="s">
        <v>241</v>
      </c>
      <c r="F152" s="153" t="s">
        <v>242</v>
      </c>
      <c r="G152" s="154" t="s">
        <v>136</v>
      </c>
      <c r="H152" s="155">
        <v>11.85</v>
      </c>
      <c r="I152" s="156"/>
      <c r="J152" s="157">
        <f>ROUND(I152*H152,2)</f>
        <v>0</v>
      </c>
      <c r="K152" s="153" t="s">
        <v>127</v>
      </c>
      <c r="L152" s="38"/>
      <c r="M152" s="158" t="s">
        <v>21</v>
      </c>
      <c r="N152" s="159" t="s">
        <v>44</v>
      </c>
      <c r="P152" s="160">
        <f>O152*H152</f>
        <v>0</v>
      </c>
      <c r="Q152" s="160">
        <v>1.0300000000000001E-3</v>
      </c>
      <c r="R152" s="160">
        <f>Q152*H152</f>
        <v>1.2205500000000001E-2</v>
      </c>
      <c r="S152" s="160">
        <v>0</v>
      </c>
      <c r="T152" s="161">
        <f>S152*H152</f>
        <v>0</v>
      </c>
      <c r="AR152" s="22" t="s">
        <v>128</v>
      </c>
      <c r="AT152" s="22" t="s">
        <v>123</v>
      </c>
      <c r="AU152" s="22" t="s">
        <v>85</v>
      </c>
      <c r="AY152" s="22" t="s">
        <v>121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22" t="s">
        <v>78</v>
      </c>
      <c r="BK152" s="162">
        <f>ROUND(I152*H152,2)</f>
        <v>0</v>
      </c>
      <c r="BL152" s="22" t="s">
        <v>128</v>
      </c>
      <c r="BM152" s="22" t="s">
        <v>243</v>
      </c>
    </row>
    <row r="153" spans="2:65" s="11" customFormat="1" ht="13.5">
      <c r="B153" s="166"/>
      <c r="D153" s="163" t="s">
        <v>132</v>
      </c>
      <c r="E153" s="167" t="s">
        <v>21</v>
      </c>
      <c r="F153" s="168" t="s">
        <v>244</v>
      </c>
      <c r="H153" s="169">
        <v>11.85</v>
      </c>
      <c r="I153" s="170"/>
      <c r="L153" s="166"/>
      <c r="M153" s="171"/>
      <c r="T153" s="172"/>
      <c r="AT153" s="167" t="s">
        <v>132</v>
      </c>
      <c r="AU153" s="167" t="s">
        <v>85</v>
      </c>
      <c r="AV153" s="11" t="s">
        <v>85</v>
      </c>
      <c r="AW153" s="11" t="s">
        <v>36</v>
      </c>
      <c r="AX153" s="11" t="s">
        <v>78</v>
      </c>
      <c r="AY153" s="167" t="s">
        <v>121</v>
      </c>
    </row>
    <row r="154" spans="2:65" s="1" customFormat="1" ht="44.25" customHeight="1">
      <c r="B154" s="38"/>
      <c r="C154" s="151" t="s">
        <v>245</v>
      </c>
      <c r="D154" s="151" t="s">
        <v>123</v>
      </c>
      <c r="E154" s="152" t="s">
        <v>246</v>
      </c>
      <c r="F154" s="153" t="s">
        <v>247</v>
      </c>
      <c r="G154" s="154" t="s">
        <v>136</v>
      </c>
      <c r="H154" s="155">
        <v>11.85</v>
      </c>
      <c r="I154" s="156"/>
      <c r="J154" s="157">
        <f>ROUND(I154*H154,2)</f>
        <v>0</v>
      </c>
      <c r="K154" s="153" t="s">
        <v>127</v>
      </c>
      <c r="L154" s="38"/>
      <c r="M154" s="158" t="s">
        <v>21</v>
      </c>
      <c r="N154" s="159" t="s">
        <v>44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AR154" s="22" t="s">
        <v>128</v>
      </c>
      <c r="AT154" s="22" t="s">
        <v>123</v>
      </c>
      <c r="AU154" s="22" t="s">
        <v>85</v>
      </c>
      <c r="AY154" s="22" t="s">
        <v>121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22" t="s">
        <v>78</v>
      </c>
      <c r="BK154" s="162">
        <f>ROUND(I154*H154,2)</f>
        <v>0</v>
      </c>
      <c r="BL154" s="22" t="s">
        <v>128</v>
      </c>
      <c r="BM154" s="22" t="s">
        <v>248</v>
      </c>
    </row>
    <row r="155" spans="2:65" s="11" customFormat="1" ht="13.5">
      <c r="B155" s="166"/>
      <c r="D155" s="163" t="s">
        <v>132</v>
      </c>
      <c r="E155" s="167" t="s">
        <v>21</v>
      </c>
      <c r="F155" s="168" t="s">
        <v>244</v>
      </c>
      <c r="H155" s="169">
        <v>11.85</v>
      </c>
      <c r="I155" s="170"/>
      <c r="L155" s="166"/>
      <c r="M155" s="171"/>
      <c r="T155" s="172"/>
      <c r="AT155" s="167" t="s">
        <v>132</v>
      </c>
      <c r="AU155" s="167" t="s">
        <v>85</v>
      </c>
      <c r="AV155" s="11" t="s">
        <v>85</v>
      </c>
      <c r="AW155" s="11" t="s">
        <v>36</v>
      </c>
      <c r="AX155" s="11" t="s">
        <v>78</v>
      </c>
      <c r="AY155" s="167" t="s">
        <v>121</v>
      </c>
    </row>
    <row r="156" spans="2:65" s="1" customFormat="1" ht="31.5" customHeight="1">
      <c r="B156" s="38"/>
      <c r="C156" s="151" t="s">
        <v>249</v>
      </c>
      <c r="D156" s="151" t="s">
        <v>123</v>
      </c>
      <c r="E156" s="152" t="s">
        <v>250</v>
      </c>
      <c r="F156" s="153" t="s">
        <v>251</v>
      </c>
      <c r="G156" s="154" t="s">
        <v>126</v>
      </c>
      <c r="H156" s="155">
        <v>8.3849999999999998</v>
      </c>
      <c r="I156" s="156"/>
      <c r="J156" s="157">
        <f>ROUND(I156*H156,2)</f>
        <v>0</v>
      </c>
      <c r="K156" s="153" t="s">
        <v>127</v>
      </c>
      <c r="L156" s="38"/>
      <c r="M156" s="158" t="s">
        <v>21</v>
      </c>
      <c r="N156" s="159" t="s">
        <v>44</v>
      </c>
      <c r="P156" s="160">
        <f>O156*H156</f>
        <v>0</v>
      </c>
      <c r="Q156" s="160">
        <v>2.45329</v>
      </c>
      <c r="R156" s="160">
        <f>Q156*H156</f>
        <v>20.57083665</v>
      </c>
      <c r="S156" s="160">
        <v>0</v>
      </c>
      <c r="T156" s="161">
        <f>S156*H156</f>
        <v>0</v>
      </c>
      <c r="AR156" s="22" t="s">
        <v>128</v>
      </c>
      <c r="AT156" s="22" t="s">
        <v>123</v>
      </c>
      <c r="AU156" s="22" t="s">
        <v>85</v>
      </c>
      <c r="AY156" s="22" t="s">
        <v>121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22" t="s">
        <v>78</v>
      </c>
      <c r="BK156" s="162">
        <f>ROUND(I156*H156,2)</f>
        <v>0</v>
      </c>
      <c r="BL156" s="22" t="s">
        <v>128</v>
      </c>
      <c r="BM156" s="22" t="s">
        <v>252</v>
      </c>
    </row>
    <row r="157" spans="2:65" s="1" customFormat="1" ht="94.5">
      <c r="B157" s="38"/>
      <c r="D157" s="163" t="s">
        <v>130</v>
      </c>
      <c r="F157" s="164" t="s">
        <v>253</v>
      </c>
      <c r="I157" s="92"/>
      <c r="L157" s="38"/>
      <c r="M157" s="165"/>
      <c r="T157" s="63"/>
      <c r="AT157" s="22" t="s">
        <v>130</v>
      </c>
      <c r="AU157" s="22" t="s">
        <v>85</v>
      </c>
    </row>
    <row r="158" spans="2:65" s="11" customFormat="1" ht="13.5">
      <c r="B158" s="166"/>
      <c r="D158" s="163" t="s">
        <v>132</v>
      </c>
      <c r="E158" s="167" t="s">
        <v>21</v>
      </c>
      <c r="F158" s="168" t="s">
        <v>254</v>
      </c>
      <c r="H158" s="169">
        <v>8.3849999999999998</v>
      </c>
      <c r="I158" s="170"/>
      <c r="L158" s="166"/>
      <c r="M158" s="171"/>
      <c r="T158" s="172"/>
      <c r="AT158" s="167" t="s">
        <v>132</v>
      </c>
      <c r="AU158" s="167" t="s">
        <v>85</v>
      </c>
      <c r="AV158" s="11" t="s">
        <v>85</v>
      </c>
      <c r="AW158" s="11" t="s">
        <v>36</v>
      </c>
      <c r="AX158" s="11" t="s">
        <v>78</v>
      </c>
      <c r="AY158" s="167" t="s">
        <v>121</v>
      </c>
    </row>
    <row r="159" spans="2:65" s="1" customFormat="1" ht="22.5" customHeight="1">
      <c r="B159" s="38"/>
      <c r="C159" s="151" t="s">
        <v>255</v>
      </c>
      <c r="D159" s="151" t="s">
        <v>123</v>
      </c>
      <c r="E159" s="152" t="s">
        <v>256</v>
      </c>
      <c r="F159" s="153" t="s">
        <v>257</v>
      </c>
      <c r="G159" s="154" t="s">
        <v>211</v>
      </c>
      <c r="H159" s="155">
        <v>0.496</v>
      </c>
      <c r="I159" s="156"/>
      <c r="J159" s="157">
        <f>ROUND(I159*H159,2)</f>
        <v>0</v>
      </c>
      <c r="K159" s="153" t="s">
        <v>127</v>
      </c>
      <c r="L159" s="38"/>
      <c r="M159" s="158" t="s">
        <v>21</v>
      </c>
      <c r="N159" s="159" t="s">
        <v>44</v>
      </c>
      <c r="P159" s="160">
        <f>O159*H159</f>
        <v>0</v>
      </c>
      <c r="Q159" s="160">
        <v>1.0530600000000001</v>
      </c>
      <c r="R159" s="160">
        <f>Q159*H159</f>
        <v>0.52231776000000008</v>
      </c>
      <c r="S159" s="160">
        <v>0</v>
      </c>
      <c r="T159" s="161">
        <f>S159*H159</f>
        <v>0</v>
      </c>
      <c r="AR159" s="22" t="s">
        <v>128</v>
      </c>
      <c r="AT159" s="22" t="s">
        <v>123</v>
      </c>
      <c r="AU159" s="22" t="s">
        <v>85</v>
      </c>
      <c r="AY159" s="22" t="s">
        <v>121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22" t="s">
        <v>78</v>
      </c>
      <c r="BK159" s="162">
        <f>ROUND(I159*H159,2)</f>
        <v>0</v>
      </c>
      <c r="BL159" s="22" t="s">
        <v>128</v>
      </c>
      <c r="BM159" s="22" t="s">
        <v>258</v>
      </c>
    </row>
    <row r="160" spans="2:65" s="1" customFormat="1" ht="27">
      <c r="B160" s="38"/>
      <c r="D160" s="163" t="s">
        <v>130</v>
      </c>
      <c r="F160" s="164" t="s">
        <v>259</v>
      </c>
      <c r="I160" s="92"/>
      <c r="L160" s="38"/>
      <c r="M160" s="165"/>
      <c r="T160" s="63"/>
      <c r="AT160" s="22" t="s">
        <v>130</v>
      </c>
      <c r="AU160" s="22" t="s">
        <v>85</v>
      </c>
    </row>
    <row r="161" spans="2:65" s="11" customFormat="1" ht="13.5">
      <c r="B161" s="166"/>
      <c r="D161" s="163" t="s">
        <v>132</v>
      </c>
      <c r="E161" s="167" t="s">
        <v>21</v>
      </c>
      <c r="F161" s="168" t="s">
        <v>260</v>
      </c>
      <c r="H161" s="169">
        <v>0.496</v>
      </c>
      <c r="I161" s="170"/>
      <c r="L161" s="166"/>
      <c r="M161" s="171"/>
      <c r="T161" s="172"/>
      <c r="AT161" s="167" t="s">
        <v>132</v>
      </c>
      <c r="AU161" s="167" t="s">
        <v>85</v>
      </c>
      <c r="AV161" s="11" t="s">
        <v>85</v>
      </c>
      <c r="AW161" s="11" t="s">
        <v>36</v>
      </c>
      <c r="AX161" s="11" t="s">
        <v>78</v>
      </c>
      <c r="AY161" s="167" t="s">
        <v>121</v>
      </c>
    </row>
    <row r="162" spans="2:65" s="1" customFormat="1" ht="31.5" customHeight="1">
      <c r="B162" s="38"/>
      <c r="C162" s="151" t="s">
        <v>261</v>
      </c>
      <c r="D162" s="151" t="s">
        <v>123</v>
      </c>
      <c r="E162" s="152" t="s">
        <v>262</v>
      </c>
      <c r="F162" s="153" t="s">
        <v>263</v>
      </c>
      <c r="G162" s="154" t="s">
        <v>126</v>
      </c>
      <c r="H162" s="155">
        <v>0.4</v>
      </c>
      <c r="I162" s="156"/>
      <c r="J162" s="157">
        <f>ROUND(I162*H162,2)</f>
        <v>0</v>
      </c>
      <c r="K162" s="153" t="s">
        <v>127</v>
      </c>
      <c r="L162" s="38"/>
      <c r="M162" s="158" t="s">
        <v>21</v>
      </c>
      <c r="N162" s="159" t="s">
        <v>44</v>
      </c>
      <c r="P162" s="160">
        <f>O162*H162</f>
        <v>0</v>
      </c>
      <c r="Q162" s="160">
        <v>2.45329</v>
      </c>
      <c r="R162" s="160">
        <f>Q162*H162</f>
        <v>0.98131600000000008</v>
      </c>
      <c r="S162" s="160">
        <v>0</v>
      </c>
      <c r="T162" s="161">
        <f>S162*H162</f>
        <v>0</v>
      </c>
      <c r="AR162" s="22" t="s">
        <v>128</v>
      </c>
      <c r="AT162" s="22" t="s">
        <v>123</v>
      </c>
      <c r="AU162" s="22" t="s">
        <v>85</v>
      </c>
      <c r="AY162" s="22" t="s">
        <v>121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22" t="s">
        <v>78</v>
      </c>
      <c r="BK162" s="162">
        <f>ROUND(I162*H162,2)</f>
        <v>0</v>
      </c>
      <c r="BL162" s="22" t="s">
        <v>128</v>
      </c>
      <c r="BM162" s="22" t="s">
        <v>264</v>
      </c>
    </row>
    <row r="163" spans="2:65" s="1" customFormat="1" ht="81">
      <c r="B163" s="38"/>
      <c r="D163" s="163" t="s">
        <v>130</v>
      </c>
      <c r="F163" s="164" t="s">
        <v>238</v>
      </c>
      <c r="I163" s="92"/>
      <c r="L163" s="38"/>
      <c r="M163" s="165"/>
      <c r="T163" s="63"/>
      <c r="AT163" s="22" t="s">
        <v>130</v>
      </c>
      <c r="AU163" s="22" t="s">
        <v>85</v>
      </c>
    </row>
    <row r="164" spans="2:65" s="11" customFormat="1" ht="13.5">
      <c r="B164" s="166"/>
      <c r="D164" s="163" t="s">
        <v>132</v>
      </c>
      <c r="E164" s="167" t="s">
        <v>21</v>
      </c>
      <c r="F164" s="168" t="s">
        <v>175</v>
      </c>
      <c r="H164" s="169">
        <v>0.4</v>
      </c>
      <c r="I164" s="170"/>
      <c r="L164" s="166"/>
      <c r="M164" s="171"/>
      <c r="T164" s="172"/>
      <c r="AT164" s="167" t="s">
        <v>132</v>
      </c>
      <c r="AU164" s="167" t="s">
        <v>85</v>
      </c>
      <c r="AV164" s="11" t="s">
        <v>85</v>
      </c>
      <c r="AW164" s="11" t="s">
        <v>36</v>
      </c>
      <c r="AX164" s="11" t="s">
        <v>78</v>
      </c>
      <c r="AY164" s="167" t="s">
        <v>121</v>
      </c>
    </row>
    <row r="165" spans="2:65" s="10" customFormat="1" ht="29.85" customHeight="1">
      <c r="B165" s="139"/>
      <c r="D165" s="140" t="s">
        <v>72</v>
      </c>
      <c r="E165" s="149" t="s">
        <v>151</v>
      </c>
      <c r="F165" s="149" t="s">
        <v>265</v>
      </c>
      <c r="I165" s="142"/>
      <c r="J165" s="150">
        <f>BK165</f>
        <v>0</v>
      </c>
      <c r="L165" s="139"/>
      <c r="M165" s="144"/>
      <c r="P165" s="145">
        <f>SUM(P166:P191)</f>
        <v>0</v>
      </c>
      <c r="R165" s="145">
        <f>SUM(R166:R191)</f>
        <v>6.5164878800000006</v>
      </c>
      <c r="T165" s="146">
        <f>SUM(T166:T191)</f>
        <v>0</v>
      </c>
      <c r="AR165" s="140" t="s">
        <v>78</v>
      </c>
      <c r="AT165" s="147" t="s">
        <v>72</v>
      </c>
      <c r="AU165" s="147" t="s">
        <v>78</v>
      </c>
      <c r="AY165" s="140" t="s">
        <v>121</v>
      </c>
      <c r="BK165" s="148">
        <f>SUM(BK166:BK191)</f>
        <v>0</v>
      </c>
    </row>
    <row r="166" spans="2:65" s="1" customFormat="1" ht="22.5" customHeight="1">
      <c r="B166" s="38"/>
      <c r="C166" s="151" t="s">
        <v>266</v>
      </c>
      <c r="D166" s="151" t="s">
        <v>123</v>
      </c>
      <c r="E166" s="152" t="s">
        <v>267</v>
      </c>
      <c r="F166" s="153" t="s">
        <v>268</v>
      </c>
      <c r="G166" s="154" t="s">
        <v>136</v>
      </c>
      <c r="H166" s="155">
        <v>16.135000000000002</v>
      </c>
      <c r="I166" s="156"/>
      <c r="J166" s="157">
        <f>ROUND(I166*H166,2)</f>
        <v>0</v>
      </c>
      <c r="K166" s="153" t="s">
        <v>127</v>
      </c>
      <c r="L166" s="38"/>
      <c r="M166" s="158" t="s">
        <v>21</v>
      </c>
      <c r="N166" s="159" t="s">
        <v>44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AR166" s="22" t="s">
        <v>128</v>
      </c>
      <c r="AT166" s="22" t="s">
        <v>123</v>
      </c>
      <c r="AU166" s="22" t="s">
        <v>85</v>
      </c>
      <c r="AY166" s="22" t="s">
        <v>121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22" t="s">
        <v>78</v>
      </c>
      <c r="BK166" s="162">
        <f>ROUND(I166*H166,2)</f>
        <v>0</v>
      </c>
      <c r="BL166" s="22" t="s">
        <v>128</v>
      </c>
      <c r="BM166" s="22" t="s">
        <v>269</v>
      </c>
    </row>
    <row r="167" spans="2:65" s="12" customFormat="1" ht="13.5">
      <c r="B167" s="173"/>
      <c r="D167" s="163" t="s">
        <v>132</v>
      </c>
      <c r="E167" s="174" t="s">
        <v>21</v>
      </c>
      <c r="F167" s="175" t="s">
        <v>139</v>
      </c>
      <c r="H167" s="176" t="s">
        <v>21</v>
      </c>
      <c r="I167" s="177"/>
      <c r="L167" s="173"/>
      <c r="M167" s="178"/>
      <c r="T167" s="179"/>
      <c r="AT167" s="176" t="s">
        <v>132</v>
      </c>
      <c r="AU167" s="176" t="s">
        <v>85</v>
      </c>
      <c r="AV167" s="12" t="s">
        <v>78</v>
      </c>
      <c r="AW167" s="12" t="s">
        <v>36</v>
      </c>
      <c r="AX167" s="12" t="s">
        <v>73</v>
      </c>
      <c r="AY167" s="176" t="s">
        <v>121</v>
      </c>
    </row>
    <row r="168" spans="2:65" s="11" customFormat="1" ht="13.5">
      <c r="B168" s="166"/>
      <c r="D168" s="163" t="s">
        <v>132</v>
      </c>
      <c r="E168" s="167" t="s">
        <v>21</v>
      </c>
      <c r="F168" s="168" t="s">
        <v>140</v>
      </c>
      <c r="H168" s="169">
        <v>16.135000000000002</v>
      </c>
      <c r="I168" s="170"/>
      <c r="L168" s="166"/>
      <c r="M168" s="171"/>
      <c r="T168" s="172"/>
      <c r="AT168" s="167" t="s">
        <v>132</v>
      </c>
      <c r="AU168" s="167" t="s">
        <v>85</v>
      </c>
      <c r="AV168" s="11" t="s">
        <v>85</v>
      </c>
      <c r="AW168" s="11" t="s">
        <v>36</v>
      </c>
      <c r="AX168" s="11" t="s">
        <v>78</v>
      </c>
      <c r="AY168" s="167" t="s">
        <v>121</v>
      </c>
    </row>
    <row r="169" spans="2:65" s="1" customFormat="1" ht="22.5" customHeight="1">
      <c r="B169" s="38"/>
      <c r="C169" s="151" t="s">
        <v>270</v>
      </c>
      <c r="D169" s="151" t="s">
        <v>123</v>
      </c>
      <c r="E169" s="152" t="s">
        <v>271</v>
      </c>
      <c r="F169" s="153" t="s">
        <v>272</v>
      </c>
      <c r="G169" s="154" t="s">
        <v>136</v>
      </c>
      <c r="H169" s="155">
        <v>62.661000000000001</v>
      </c>
      <c r="I169" s="156"/>
      <c r="J169" s="157">
        <f>ROUND(I169*H169,2)</f>
        <v>0</v>
      </c>
      <c r="K169" s="153" t="s">
        <v>127</v>
      </c>
      <c r="L169" s="38"/>
      <c r="M169" s="158" t="s">
        <v>21</v>
      </c>
      <c r="N169" s="159" t="s">
        <v>44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AR169" s="22" t="s">
        <v>128</v>
      </c>
      <c r="AT169" s="22" t="s">
        <v>123</v>
      </c>
      <c r="AU169" s="22" t="s">
        <v>85</v>
      </c>
      <c r="AY169" s="22" t="s">
        <v>121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22" t="s">
        <v>78</v>
      </c>
      <c r="BK169" s="162">
        <f>ROUND(I169*H169,2)</f>
        <v>0</v>
      </c>
      <c r="BL169" s="22" t="s">
        <v>128</v>
      </c>
      <c r="BM169" s="22" t="s">
        <v>273</v>
      </c>
    </row>
    <row r="170" spans="2:65" s="12" customFormat="1" ht="13.5">
      <c r="B170" s="173"/>
      <c r="D170" s="163" t="s">
        <v>132</v>
      </c>
      <c r="E170" s="174" t="s">
        <v>21</v>
      </c>
      <c r="F170" s="175" t="s">
        <v>274</v>
      </c>
      <c r="H170" s="176" t="s">
        <v>21</v>
      </c>
      <c r="I170" s="177"/>
      <c r="L170" s="173"/>
      <c r="M170" s="178"/>
      <c r="T170" s="179"/>
      <c r="AT170" s="176" t="s">
        <v>132</v>
      </c>
      <c r="AU170" s="176" t="s">
        <v>85</v>
      </c>
      <c r="AV170" s="12" t="s">
        <v>78</v>
      </c>
      <c r="AW170" s="12" t="s">
        <v>36</v>
      </c>
      <c r="AX170" s="12" t="s">
        <v>73</v>
      </c>
      <c r="AY170" s="176" t="s">
        <v>121</v>
      </c>
    </row>
    <row r="171" spans="2:65" s="11" customFormat="1" ht="13.5">
      <c r="B171" s="166"/>
      <c r="D171" s="163" t="s">
        <v>132</v>
      </c>
      <c r="E171" s="167" t="s">
        <v>21</v>
      </c>
      <c r="F171" s="168" t="s">
        <v>275</v>
      </c>
      <c r="H171" s="169">
        <v>62.661000000000001</v>
      </c>
      <c r="I171" s="170"/>
      <c r="L171" s="166"/>
      <c r="M171" s="171"/>
      <c r="T171" s="172"/>
      <c r="AT171" s="167" t="s">
        <v>132</v>
      </c>
      <c r="AU171" s="167" t="s">
        <v>85</v>
      </c>
      <c r="AV171" s="11" t="s">
        <v>85</v>
      </c>
      <c r="AW171" s="11" t="s">
        <v>36</v>
      </c>
      <c r="AX171" s="11" t="s">
        <v>78</v>
      </c>
      <c r="AY171" s="167" t="s">
        <v>121</v>
      </c>
    </row>
    <row r="172" spans="2:65" s="1" customFormat="1" ht="31.5" customHeight="1">
      <c r="B172" s="38"/>
      <c r="C172" s="151" t="s">
        <v>276</v>
      </c>
      <c r="D172" s="151" t="s">
        <v>123</v>
      </c>
      <c r="E172" s="152" t="s">
        <v>277</v>
      </c>
      <c r="F172" s="153" t="s">
        <v>278</v>
      </c>
      <c r="G172" s="154" t="s">
        <v>136</v>
      </c>
      <c r="H172" s="155">
        <v>61.054000000000002</v>
      </c>
      <c r="I172" s="156"/>
      <c r="J172" s="157">
        <f>ROUND(I172*H172,2)</f>
        <v>0</v>
      </c>
      <c r="K172" s="153" t="s">
        <v>127</v>
      </c>
      <c r="L172" s="38"/>
      <c r="M172" s="158" t="s">
        <v>21</v>
      </c>
      <c r="N172" s="159" t="s">
        <v>44</v>
      </c>
      <c r="P172" s="160">
        <f>O172*H172</f>
        <v>0</v>
      </c>
      <c r="Q172" s="160">
        <v>1.54E-2</v>
      </c>
      <c r="R172" s="160">
        <f>Q172*H172</f>
        <v>0.94023160000000006</v>
      </c>
      <c r="S172" s="160">
        <v>0</v>
      </c>
      <c r="T172" s="161">
        <f>S172*H172</f>
        <v>0</v>
      </c>
      <c r="AR172" s="22" t="s">
        <v>128</v>
      </c>
      <c r="AT172" s="22" t="s">
        <v>123</v>
      </c>
      <c r="AU172" s="22" t="s">
        <v>85</v>
      </c>
      <c r="AY172" s="22" t="s">
        <v>121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22" t="s">
        <v>78</v>
      </c>
      <c r="BK172" s="162">
        <f>ROUND(I172*H172,2)</f>
        <v>0</v>
      </c>
      <c r="BL172" s="22" t="s">
        <v>128</v>
      </c>
      <c r="BM172" s="22" t="s">
        <v>279</v>
      </c>
    </row>
    <row r="173" spans="2:65" s="1" customFormat="1" ht="54">
      <c r="B173" s="38"/>
      <c r="D173" s="163" t="s">
        <v>130</v>
      </c>
      <c r="F173" s="164" t="s">
        <v>280</v>
      </c>
      <c r="I173" s="92"/>
      <c r="L173" s="38"/>
      <c r="M173" s="165"/>
      <c r="T173" s="63"/>
      <c r="AT173" s="22" t="s">
        <v>130</v>
      </c>
      <c r="AU173" s="22" t="s">
        <v>85</v>
      </c>
    </row>
    <row r="174" spans="2:65" s="12" customFormat="1" ht="13.5">
      <c r="B174" s="173"/>
      <c r="D174" s="163" t="s">
        <v>132</v>
      </c>
      <c r="E174" s="174" t="s">
        <v>21</v>
      </c>
      <c r="F174" s="175" t="s">
        <v>281</v>
      </c>
      <c r="H174" s="176" t="s">
        <v>21</v>
      </c>
      <c r="I174" s="177"/>
      <c r="L174" s="173"/>
      <c r="M174" s="178"/>
      <c r="T174" s="179"/>
      <c r="AT174" s="176" t="s">
        <v>132</v>
      </c>
      <c r="AU174" s="176" t="s">
        <v>85</v>
      </c>
      <c r="AV174" s="12" t="s">
        <v>78</v>
      </c>
      <c r="AW174" s="12" t="s">
        <v>36</v>
      </c>
      <c r="AX174" s="12" t="s">
        <v>73</v>
      </c>
      <c r="AY174" s="176" t="s">
        <v>121</v>
      </c>
    </row>
    <row r="175" spans="2:65" s="11" customFormat="1" ht="13.5">
      <c r="B175" s="166"/>
      <c r="D175" s="163" t="s">
        <v>132</v>
      </c>
      <c r="E175" s="167" t="s">
        <v>21</v>
      </c>
      <c r="F175" s="168" t="s">
        <v>282</v>
      </c>
      <c r="H175" s="169">
        <v>61.054000000000002</v>
      </c>
      <c r="I175" s="170"/>
      <c r="L175" s="166"/>
      <c r="M175" s="171"/>
      <c r="T175" s="172"/>
      <c r="AT175" s="167" t="s">
        <v>132</v>
      </c>
      <c r="AU175" s="167" t="s">
        <v>85</v>
      </c>
      <c r="AV175" s="11" t="s">
        <v>85</v>
      </c>
      <c r="AW175" s="11" t="s">
        <v>36</v>
      </c>
      <c r="AX175" s="11" t="s">
        <v>78</v>
      </c>
      <c r="AY175" s="167" t="s">
        <v>121</v>
      </c>
    </row>
    <row r="176" spans="2:65" s="1" customFormat="1" ht="31.5" customHeight="1">
      <c r="B176" s="38"/>
      <c r="C176" s="151" t="s">
        <v>283</v>
      </c>
      <c r="D176" s="151" t="s">
        <v>123</v>
      </c>
      <c r="E176" s="152" t="s">
        <v>284</v>
      </c>
      <c r="F176" s="153" t="s">
        <v>285</v>
      </c>
      <c r="G176" s="154" t="s">
        <v>136</v>
      </c>
      <c r="H176" s="155">
        <v>27.09</v>
      </c>
      <c r="I176" s="156"/>
      <c r="J176" s="157">
        <f>ROUND(I176*H176,2)</f>
        <v>0</v>
      </c>
      <c r="K176" s="153" t="s">
        <v>21</v>
      </c>
      <c r="L176" s="38"/>
      <c r="M176" s="158" t="s">
        <v>21</v>
      </c>
      <c r="N176" s="159" t="s">
        <v>44</v>
      </c>
      <c r="P176" s="160">
        <f>O176*H176</f>
        <v>0</v>
      </c>
      <c r="Q176" s="160">
        <v>1.7420000000000001E-2</v>
      </c>
      <c r="R176" s="160">
        <f>Q176*H176</f>
        <v>0.47190780000000004</v>
      </c>
      <c r="S176" s="160">
        <v>0</v>
      </c>
      <c r="T176" s="161">
        <f>S176*H176</f>
        <v>0</v>
      </c>
      <c r="AR176" s="22" t="s">
        <v>128</v>
      </c>
      <c r="AT176" s="22" t="s">
        <v>123</v>
      </c>
      <c r="AU176" s="22" t="s">
        <v>85</v>
      </c>
      <c r="AY176" s="22" t="s">
        <v>121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22" t="s">
        <v>78</v>
      </c>
      <c r="BK176" s="162">
        <f>ROUND(I176*H176,2)</f>
        <v>0</v>
      </c>
      <c r="BL176" s="22" t="s">
        <v>128</v>
      </c>
      <c r="BM176" s="22" t="s">
        <v>286</v>
      </c>
    </row>
    <row r="177" spans="2:65" s="1" customFormat="1" ht="54">
      <c r="B177" s="38"/>
      <c r="D177" s="163" t="s">
        <v>130</v>
      </c>
      <c r="F177" s="164" t="s">
        <v>280</v>
      </c>
      <c r="I177" s="92"/>
      <c r="L177" s="38"/>
      <c r="M177" s="165"/>
      <c r="T177" s="63"/>
      <c r="AT177" s="22" t="s">
        <v>130</v>
      </c>
      <c r="AU177" s="22" t="s">
        <v>85</v>
      </c>
    </row>
    <row r="178" spans="2:65" s="12" customFormat="1" ht="13.5">
      <c r="B178" s="173"/>
      <c r="D178" s="163" t="s">
        <v>132</v>
      </c>
      <c r="E178" s="174" t="s">
        <v>21</v>
      </c>
      <c r="F178" s="175" t="s">
        <v>287</v>
      </c>
      <c r="H178" s="176" t="s">
        <v>21</v>
      </c>
      <c r="I178" s="177"/>
      <c r="L178" s="173"/>
      <c r="M178" s="178"/>
      <c r="T178" s="179"/>
      <c r="AT178" s="176" t="s">
        <v>132</v>
      </c>
      <c r="AU178" s="176" t="s">
        <v>85</v>
      </c>
      <c r="AV178" s="12" t="s">
        <v>78</v>
      </c>
      <c r="AW178" s="12" t="s">
        <v>36</v>
      </c>
      <c r="AX178" s="12" t="s">
        <v>73</v>
      </c>
      <c r="AY178" s="176" t="s">
        <v>121</v>
      </c>
    </row>
    <row r="179" spans="2:65" s="11" customFormat="1" ht="13.5">
      <c r="B179" s="166"/>
      <c r="D179" s="163" t="s">
        <v>132</v>
      </c>
      <c r="E179" s="167" t="s">
        <v>21</v>
      </c>
      <c r="F179" s="168" t="s">
        <v>288</v>
      </c>
      <c r="H179" s="169">
        <v>27.09</v>
      </c>
      <c r="I179" s="170"/>
      <c r="L179" s="166"/>
      <c r="M179" s="171"/>
      <c r="T179" s="172"/>
      <c r="AT179" s="167" t="s">
        <v>132</v>
      </c>
      <c r="AU179" s="167" t="s">
        <v>85</v>
      </c>
      <c r="AV179" s="11" t="s">
        <v>85</v>
      </c>
      <c r="AW179" s="11" t="s">
        <v>36</v>
      </c>
      <c r="AX179" s="11" t="s">
        <v>78</v>
      </c>
      <c r="AY179" s="167" t="s">
        <v>121</v>
      </c>
    </row>
    <row r="180" spans="2:65" s="1" customFormat="1" ht="22.5" customHeight="1">
      <c r="B180" s="38"/>
      <c r="C180" s="151" t="s">
        <v>289</v>
      </c>
      <c r="D180" s="151" t="s">
        <v>123</v>
      </c>
      <c r="E180" s="152" t="s">
        <v>290</v>
      </c>
      <c r="F180" s="153" t="s">
        <v>291</v>
      </c>
      <c r="G180" s="154" t="s">
        <v>218</v>
      </c>
      <c r="H180" s="155">
        <v>33.840000000000003</v>
      </c>
      <c r="I180" s="156"/>
      <c r="J180" s="157">
        <f>ROUND(I180*H180,2)</f>
        <v>0</v>
      </c>
      <c r="K180" s="153" t="s">
        <v>127</v>
      </c>
      <c r="L180" s="38"/>
      <c r="M180" s="158" t="s">
        <v>21</v>
      </c>
      <c r="N180" s="159" t="s">
        <v>44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1">
        <f>S180*H180</f>
        <v>0</v>
      </c>
      <c r="AR180" s="22" t="s">
        <v>128</v>
      </c>
      <c r="AT180" s="22" t="s">
        <v>123</v>
      </c>
      <c r="AU180" s="22" t="s">
        <v>85</v>
      </c>
      <c r="AY180" s="22" t="s">
        <v>121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22" t="s">
        <v>78</v>
      </c>
      <c r="BK180" s="162">
        <f>ROUND(I180*H180,2)</f>
        <v>0</v>
      </c>
      <c r="BL180" s="22" t="s">
        <v>128</v>
      </c>
      <c r="BM180" s="22" t="s">
        <v>292</v>
      </c>
    </row>
    <row r="181" spans="2:65" s="1" customFormat="1" ht="22.5" customHeight="1">
      <c r="B181" s="38"/>
      <c r="C181" s="188" t="s">
        <v>293</v>
      </c>
      <c r="D181" s="188" t="s">
        <v>152</v>
      </c>
      <c r="E181" s="189" t="s">
        <v>294</v>
      </c>
      <c r="F181" s="190" t="s">
        <v>295</v>
      </c>
      <c r="G181" s="191" t="s">
        <v>218</v>
      </c>
      <c r="H181" s="192">
        <v>34</v>
      </c>
      <c r="I181" s="193"/>
      <c r="J181" s="194">
        <f>ROUND(I181*H181,2)</f>
        <v>0</v>
      </c>
      <c r="K181" s="190" t="s">
        <v>127</v>
      </c>
      <c r="L181" s="195"/>
      <c r="M181" s="196" t="s">
        <v>21</v>
      </c>
      <c r="N181" s="197" t="s">
        <v>44</v>
      </c>
      <c r="P181" s="160">
        <f>O181*H181</f>
        <v>0</v>
      </c>
      <c r="Q181" s="160">
        <v>6.0999999999999997E-4</v>
      </c>
      <c r="R181" s="160">
        <f>Q181*H181</f>
        <v>2.0739999999999998E-2</v>
      </c>
      <c r="S181" s="160">
        <v>0</v>
      </c>
      <c r="T181" s="161">
        <f>S181*H181</f>
        <v>0</v>
      </c>
      <c r="AR181" s="22" t="s">
        <v>156</v>
      </c>
      <c r="AT181" s="22" t="s">
        <v>152</v>
      </c>
      <c r="AU181" s="22" t="s">
        <v>85</v>
      </c>
      <c r="AY181" s="22" t="s">
        <v>121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22" t="s">
        <v>78</v>
      </c>
      <c r="BK181" s="162">
        <f>ROUND(I181*H181,2)</f>
        <v>0</v>
      </c>
      <c r="BL181" s="22" t="s">
        <v>128</v>
      </c>
      <c r="BM181" s="22" t="s">
        <v>296</v>
      </c>
    </row>
    <row r="182" spans="2:65" s="1" customFormat="1" ht="22.5" customHeight="1">
      <c r="B182" s="38"/>
      <c r="C182" s="188" t="s">
        <v>297</v>
      </c>
      <c r="D182" s="188" t="s">
        <v>152</v>
      </c>
      <c r="E182" s="189" t="s">
        <v>298</v>
      </c>
      <c r="F182" s="190" t="s">
        <v>299</v>
      </c>
      <c r="G182" s="191" t="s">
        <v>136</v>
      </c>
      <c r="H182" s="192">
        <v>21.032</v>
      </c>
      <c r="I182" s="193"/>
      <c r="J182" s="194">
        <f>ROUND(I182*H182,2)</f>
        <v>0</v>
      </c>
      <c r="K182" s="190" t="s">
        <v>127</v>
      </c>
      <c r="L182" s="195"/>
      <c r="M182" s="196" t="s">
        <v>21</v>
      </c>
      <c r="N182" s="197" t="s">
        <v>44</v>
      </c>
      <c r="P182" s="160">
        <f>O182*H182</f>
        <v>0</v>
      </c>
      <c r="Q182" s="160">
        <v>1.0800000000000001E-2</v>
      </c>
      <c r="R182" s="160">
        <f>Q182*H182</f>
        <v>0.2271456</v>
      </c>
      <c r="S182" s="160">
        <v>0</v>
      </c>
      <c r="T182" s="161">
        <f>S182*H182</f>
        <v>0</v>
      </c>
      <c r="AR182" s="22" t="s">
        <v>156</v>
      </c>
      <c r="AT182" s="22" t="s">
        <v>152</v>
      </c>
      <c r="AU182" s="22" t="s">
        <v>85</v>
      </c>
      <c r="AY182" s="22" t="s">
        <v>121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22" t="s">
        <v>78</v>
      </c>
      <c r="BK182" s="162">
        <f>ROUND(I182*H182,2)</f>
        <v>0</v>
      </c>
      <c r="BL182" s="22" t="s">
        <v>128</v>
      </c>
      <c r="BM182" s="22" t="s">
        <v>300</v>
      </c>
    </row>
    <row r="183" spans="2:65" s="12" customFormat="1" ht="13.5">
      <c r="B183" s="173"/>
      <c r="D183" s="163" t="s">
        <v>132</v>
      </c>
      <c r="E183" s="174" t="s">
        <v>21</v>
      </c>
      <c r="F183" s="175" t="s">
        <v>139</v>
      </c>
      <c r="H183" s="176" t="s">
        <v>21</v>
      </c>
      <c r="I183" s="177"/>
      <c r="L183" s="173"/>
      <c r="M183" s="178"/>
      <c r="T183" s="179"/>
      <c r="AT183" s="176" t="s">
        <v>132</v>
      </c>
      <c r="AU183" s="176" t="s">
        <v>85</v>
      </c>
      <c r="AV183" s="12" t="s">
        <v>78</v>
      </c>
      <c r="AW183" s="12" t="s">
        <v>36</v>
      </c>
      <c r="AX183" s="12" t="s">
        <v>73</v>
      </c>
      <c r="AY183" s="176" t="s">
        <v>121</v>
      </c>
    </row>
    <row r="184" spans="2:65" s="11" customFormat="1" ht="13.5">
      <c r="B184" s="166"/>
      <c r="D184" s="163" t="s">
        <v>132</v>
      </c>
      <c r="E184" s="167" t="s">
        <v>21</v>
      </c>
      <c r="F184" s="168" t="s">
        <v>140</v>
      </c>
      <c r="H184" s="169">
        <v>16.135000000000002</v>
      </c>
      <c r="I184" s="170"/>
      <c r="L184" s="166"/>
      <c r="M184" s="171"/>
      <c r="T184" s="172"/>
      <c r="AT184" s="167" t="s">
        <v>132</v>
      </c>
      <c r="AU184" s="167" t="s">
        <v>85</v>
      </c>
      <c r="AV184" s="11" t="s">
        <v>85</v>
      </c>
      <c r="AW184" s="11" t="s">
        <v>36</v>
      </c>
      <c r="AX184" s="11" t="s">
        <v>73</v>
      </c>
      <c r="AY184" s="167" t="s">
        <v>121</v>
      </c>
    </row>
    <row r="185" spans="2:65" s="12" customFormat="1" ht="13.5">
      <c r="B185" s="173"/>
      <c r="D185" s="163" t="s">
        <v>132</v>
      </c>
      <c r="E185" s="174" t="s">
        <v>21</v>
      </c>
      <c r="F185" s="175" t="s">
        <v>227</v>
      </c>
      <c r="H185" s="176" t="s">
        <v>21</v>
      </c>
      <c r="I185" s="177"/>
      <c r="L185" s="173"/>
      <c r="M185" s="178"/>
      <c r="T185" s="179"/>
      <c r="AT185" s="176" t="s">
        <v>132</v>
      </c>
      <c r="AU185" s="176" t="s">
        <v>85</v>
      </c>
      <c r="AV185" s="12" t="s">
        <v>78</v>
      </c>
      <c r="AW185" s="12" t="s">
        <v>36</v>
      </c>
      <c r="AX185" s="12" t="s">
        <v>73</v>
      </c>
      <c r="AY185" s="176" t="s">
        <v>121</v>
      </c>
    </row>
    <row r="186" spans="2:65" s="11" customFormat="1" ht="13.5">
      <c r="B186" s="166"/>
      <c r="D186" s="163" t="s">
        <v>132</v>
      </c>
      <c r="E186" s="167" t="s">
        <v>21</v>
      </c>
      <c r="F186" s="168" t="s">
        <v>228</v>
      </c>
      <c r="H186" s="169">
        <v>4.8970000000000002</v>
      </c>
      <c r="I186" s="170"/>
      <c r="L186" s="166"/>
      <c r="M186" s="171"/>
      <c r="T186" s="172"/>
      <c r="AT186" s="167" t="s">
        <v>132</v>
      </c>
      <c r="AU186" s="167" t="s">
        <v>85</v>
      </c>
      <c r="AV186" s="11" t="s">
        <v>85</v>
      </c>
      <c r="AW186" s="11" t="s">
        <v>36</v>
      </c>
      <c r="AX186" s="11" t="s">
        <v>73</v>
      </c>
      <c r="AY186" s="167" t="s">
        <v>121</v>
      </c>
    </row>
    <row r="187" spans="2:65" s="13" customFormat="1" ht="13.5">
      <c r="B187" s="180"/>
      <c r="D187" s="163" t="s">
        <v>132</v>
      </c>
      <c r="E187" s="181" t="s">
        <v>21</v>
      </c>
      <c r="F187" s="182" t="s">
        <v>143</v>
      </c>
      <c r="H187" s="183">
        <v>21.032</v>
      </c>
      <c r="I187" s="184"/>
      <c r="L187" s="180"/>
      <c r="M187" s="185"/>
      <c r="T187" s="186"/>
      <c r="AT187" s="187" t="s">
        <v>132</v>
      </c>
      <c r="AU187" s="187" t="s">
        <v>85</v>
      </c>
      <c r="AV187" s="13" t="s">
        <v>128</v>
      </c>
      <c r="AW187" s="13" t="s">
        <v>36</v>
      </c>
      <c r="AX187" s="13" t="s">
        <v>78</v>
      </c>
      <c r="AY187" s="187" t="s">
        <v>121</v>
      </c>
    </row>
    <row r="188" spans="2:65" s="1" customFormat="1" ht="22.5" customHeight="1">
      <c r="B188" s="38"/>
      <c r="C188" s="151" t="s">
        <v>301</v>
      </c>
      <c r="D188" s="151" t="s">
        <v>123</v>
      </c>
      <c r="E188" s="152" t="s">
        <v>302</v>
      </c>
      <c r="F188" s="153" t="s">
        <v>303</v>
      </c>
      <c r="G188" s="154" t="s">
        <v>218</v>
      </c>
      <c r="H188" s="155">
        <v>50.462000000000003</v>
      </c>
      <c r="I188" s="156"/>
      <c r="J188" s="157">
        <f>ROUND(I188*H188,2)</f>
        <v>0</v>
      </c>
      <c r="K188" s="153" t="s">
        <v>21</v>
      </c>
      <c r="L188" s="38"/>
      <c r="M188" s="158" t="s">
        <v>21</v>
      </c>
      <c r="N188" s="159" t="s">
        <v>44</v>
      </c>
      <c r="P188" s="160">
        <f>O188*H188</f>
        <v>0</v>
      </c>
      <c r="Q188" s="160">
        <v>9.5990000000000006E-2</v>
      </c>
      <c r="R188" s="160">
        <f>Q188*H188</f>
        <v>4.8438473800000006</v>
      </c>
      <c r="S188" s="160">
        <v>0</v>
      </c>
      <c r="T188" s="161">
        <f>S188*H188</f>
        <v>0</v>
      </c>
      <c r="AR188" s="22" t="s">
        <v>128</v>
      </c>
      <c r="AT188" s="22" t="s">
        <v>123</v>
      </c>
      <c r="AU188" s="22" t="s">
        <v>85</v>
      </c>
      <c r="AY188" s="22" t="s">
        <v>121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22" t="s">
        <v>78</v>
      </c>
      <c r="BK188" s="162">
        <f>ROUND(I188*H188,2)</f>
        <v>0</v>
      </c>
      <c r="BL188" s="22" t="s">
        <v>128</v>
      </c>
      <c r="BM188" s="22" t="s">
        <v>304</v>
      </c>
    </row>
    <row r="189" spans="2:65" s="1" customFormat="1" ht="22.5" customHeight="1">
      <c r="B189" s="38"/>
      <c r="C189" s="188" t="s">
        <v>305</v>
      </c>
      <c r="D189" s="188" t="s">
        <v>152</v>
      </c>
      <c r="E189" s="189" t="s">
        <v>306</v>
      </c>
      <c r="F189" s="190" t="s">
        <v>307</v>
      </c>
      <c r="G189" s="191" t="s">
        <v>308</v>
      </c>
      <c r="H189" s="192">
        <v>50.462000000000003</v>
      </c>
      <c r="I189" s="193"/>
      <c r="J189" s="194">
        <f>ROUND(I189*H189,2)</f>
        <v>0</v>
      </c>
      <c r="K189" s="190" t="s">
        <v>21</v>
      </c>
      <c r="L189" s="195"/>
      <c r="M189" s="196" t="s">
        <v>21</v>
      </c>
      <c r="N189" s="197" t="s">
        <v>44</v>
      </c>
      <c r="P189" s="160">
        <f>O189*H189</f>
        <v>0</v>
      </c>
      <c r="Q189" s="160">
        <v>2.5000000000000001E-4</v>
      </c>
      <c r="R189" s="160">
        <f>Q189*H189</f>
        <v>1.2615500000000002E-2</v>
      </c>
      <c r="S189" s="160">
        <v>0</v>
      </c>
      <c r="T189" s="161">
        <f>S189*H189</f>
        <v>0</v>
      </c>
      <c r="AR189" s="22" t="s">
        <v>156</v>
      </c>
      <c r="AT189" s="22" t="s">
        <v>152</v>
      </c>
      <c r="AU189" s="22" t="s">
        <v>85</v>
      </c>
      <c r="AY189" s="22" t="s">
        <v>121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22" t="s">
        <v>78</v>
      </c>
      <c r="BK189" s="162">
        <f>ROUND(I189*H189,2)</f>
        <v>0</v>
      </c>
      <c r="BL189" s="22" t="s">
        <v>128</v>
      </c>
      <c r="BM189" s="22" t="s">
        <v>309</v>
      </c>
    </row>
    <row r="190" spans="2:65" s="12" customFormat="1" ht="13.5">
      <c r="B190" s="173"/>
      <c r="D190" s="163" t="s">
        <v>132</v>
      </c>
      <c r="E190" s="174" t="s">
        <v>21</v>
      </c>
      <c r="F190" s="175" t="s">
        <v>310</v>
      </c>
      <c r="H190" s="176" t="s">
        <v>21</v>
      </c>
      <c r="I190" s="177"/>
      <c r="L190" s="173"/>
      <c r="M190" s="178"/>
      <c r="T190" s="179"/>
      <c r="AT190" s="176" t="s">
        <v>132</v>
      </c>
      <c r="AU190" s="176" t="s">
        <v>85</v>
      </c>
      <c r="AV190" s="12" t="s">
        <v>78</v>
      </c>
      <c r="AW190" s="12" t="s">
        <v>36</v>
      </c>
      <c r="AX190" s="12" t="s">
        <v>73</v>
      </c>
      <c r="AY190" s="176" t="s">
        <v>121</v>
      </c>
    </row>
    <row r="191" spans="2:65" s="11" customFormat="1" ht="13.5">
      <c r="B191" s="166"/>
      <c r="D191" s="163" t="s">
        <v>132</v>
      </c>
      <c r="E191" s="167" t="s">
        <v>21</v>
      </c>
      <c r="F191" s="168" t="s">
        <v>311</v>
      </c>
      <c r="H191" s="169">
        <v>50.462000000000003</v>
      </c>
      <c r="I191" s="170"/>
      <c r="L191" s="166"/>
      <c r="M191" s="171"/>
      <c r="T191" s="172"/>
      <c r="AT191" s="167" t="s">
        <v>132</v>
      </c>
      <c r="AU191" s="167" t="s">
        <v>85</v>
      </c>
      <c r="AV191" s="11" t="s">
        <v>85</v>
      </c>
      <c r="AW191" s="11" t="s">
        <v>36</v>
      </c>
      <c r="AX191" s="11" t="s">
        <v>78</v>
      </c>
      <c r="AY191" s="167" t="s">
        <v>121</v>
      </c>
    </row>
    <row r="192" spans="2:65" s="10" customFormat="1" ht="29.85" customHeight="1">
      <c r="B192" s="139"/>
      <c r="D192" s="140" t="s">
        <v>72</v>
      </c>
      <c r="E192" s="149" t="s">
        <v>160</v>
      </c>
      <c r="F192" s="149" t="s">
        <v>312</v>
      </c>
      <c r="I192" s="142"/>
      <c r="J192" s="150">
        <f>BK192</f>
        <v>0</v>
      </c>
      <c r="L192" s="139"/>
      <c r="M192" s="144"/>
      <c r="P192" s="145">
        <f>SUM(P193:P208)</f>
        <v>0</v>
      </c>
      <c r="R192" s="145">
        <f>SUM(R193:R208)</f>
        <v>18.601846700000003</v>
      </c>
      <c r="T192" s="146">
        <f>SUM(T193:T208)</f>
        <v>0</v>
      </c>
      <c r="AR192" s="140" t="s">
        <v>78</v>
      </c>
      <c r="AT192" s="147" t="s">
        <v>72</v>
      </c>
      <c r="AU192" s="147" t="s">
        <v>78</v>
      </c>
      <c r="AY192" s="140" t="s">
        <v>121</v>
      </c>
      <c r="BK192" s="148">
        <f>SUM(BK193:BK208)</f>
        <v>0</v>
      </c>
    </row>
    <row r="193" spans="2:65" s="1" customFormat="1" ht="31.5" customHeight="1">
      <c r="B193" s="38"/>
      <c r="C193" s="151" t="s">
        <v>313</v>
      </c>
      <c r="D193" s="151" t="s">
        <v>123</v>
      </c>
      <c r="E193" s="152" t="s">
        <v>314</v>
      </c>
      <c r="F193" s="153" t="s">
        <v>315</v>
      </c>
      <c r="G193" s="154" t="s">
        <v>126</v>
      </c>
      <c r="H193" s="155">
        <v>7.57</v>
      </c>
      <c r="I193" s="156"/>
      <c r="J193" s="157">
        <f>ROUND(I193*H193,2)</f>
        <v>0</v>
      </c>
      <c r="K193" s="153" t="s">
        <v>127</v>
      </c>
      <c r="L193" s="38"/>
      <c r="M193" s="158" t="s">
        <v>21</v>
      </c>
      <c r="N193" s="159" t="s">
        <v>44</v>
      </c>
      <c r="P193" s="160">
        <f>O193*H193</f>
        <v>0</v>
      </c>
      <c r="Q193" s="160">
        <v>2.45329</v>
      </c>
      <c r="R193" s="160">
        <f>Q193*H193</f>
        <v>18.571405300000002</v>
      </c>
      <c r="S193" s="160">
        <v>0</v>
      </c>
      <c r="T193" s="161">
        <f>S193*H193</f>
        <v>0</v>
      </c>
      <c r="AR193" s="22" t="s">
        <v>128</v>
      </c>
      <c r="AT193" s="22" t="s">
        <v>123</v>
      </c>
      <c r="AU193" s="22" t="s">
        <v>85</v>
      </c>
      <c r="AY193" s="22" t="s">
        <v>121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22" t="s">
        <v>78</v>
      </c>
      <c r="BK193" s="162">
        <f>ROUND(I193*H193,2)</f>
        <v>0</v>
      </c>
      <c r="BL193" s="22" t="s">
        <v>128</v>
      </c>
      <c r="BM193" s="22" t="s">
        <v>316</v>
      </c>
    </row>
    <row r="194" spans="2:65" s="1" customFormat="1" ht="175.5">
      <c r="B194" s="38"/>
      <c r="D194" s="163" t="s">
        <v>130</v>
      </c>
      <c r="F194" s="164" t="s">
        <v>317</v>
      </c>
      <c r="I194" s="92"/>
      <c r="L194" s="38"/>
      <c r="M194" s="165"/>
      <c r="T194" s="63"/>
      <c r="AT194" s="22" t="s">
        <v>130</v>
      </c>
      <c r="AU194" s="22" t="s">
        <v>85</v>
      </c>
    </row>
    <row r="195" spans="2:65" s="12" customFormat="1" ht="13.5">
      <c r="B195" s="173"/>
      <c r="D195" s="163" t="s">
        <v>132</v>
      </c>
      <c r="E195" s="174" t="s">
        <v>21</v>
      </c>
      <c r="F195" s="175" t="s">
        <v>318</v>
      </c>
      <c r="H195" s="176" t="s">
        <v>21</v>
      </c>
      <c r="I195" s="177"/>
      <c r="L195" s="173"/>
      <c r="M195" s="178"/>
      <c r="T195" s="179"/>
      <c r="AT195" s="176" t="s">
        <v>132</v>
      </c>
      <c r="AU195" s="176" t="s">
        <v>85</v>
      </c>
      <c r="AV195" s="12" t="s">
        <v>78</v>
      </c>
      <c r="AW195" s="12" t="s">
        <v>36</v>
      </c>
      <c r="AX195" s="12" t="s">
        <v>73</v>
      </c>
      <c r="AY195" s="176" t="s">
        <v>121</v>
      </c>
    </row>
    <row r="196" spans="2:65" s="11" customFormat="1" ht="13.5">
      <c r="B196" s="166"/>
      <c r="D196" s="163" t="s">
        <v>132</v>
      </c>
      <c r="E196" s="167" t="s">
        <v>21</v>
      </c>
      <c r="F196" s="168" t="s">
        <v>319</v>
      </c>
      <c r="H196" s="169">
        <v>4.556</v>
      </c>
      <c r="I196" s="170"/>
      <c r="L196" s="166"/>
      <c r="M196" s="171"/>
      <c r="T196" s="172"/>
      <c r="AT196" s="167" t="s">
        <v>132</v>
      </c>
      <c r="AU196" s="167" t="s">
        <v>85</v>
      </c>
      <c r="AV196" s="11" t="s">
        <v>85</v>
      </c>
      <c r="AW196" s="11" t="s">
        <v>36</v>
      </c>
      <c r="AX196" s="11" t="s">
        <v>73</v>
      </c>
      <c r="AY196" s="167" t="s">
        <v>121</v>
      </c>
    </row>
    <row r="197" spans="2:65" s="12" customFormat="1" ht="13.5">
      <c r="B197" s="173"/>
      <c r="D197" s="163" t="s">
        <v>132</v>
      </c>
      <c r="E197" s="174" t="s">
        <v>21</v>
      </c>
      <c r="F197" s="175" t="s">
        <v>320</v>
      </c>
      <c r="H197" s="176" t="s">
        <v>21</v>
      </c>
      <c r="I197" s="177"/>
      <c r="L197" s="173"/>
      <c r="M197" s="178"/>
      <c r="T197" s="179"/>
      <c r="AT197" s="176" t="s">
        <v>132</v>
      </c>
      <c r="AU197" s="176" t="s">
        <v>85</v>
      </c>
      <c r="AV197" s="12" t="s">
        <v>78</v>
      </c>
      <c r="AW197" s="12" t="s">
        <v>36</v>
      </c>
      <c r="AX197" s="12" t="s">
        <v>73</v>
      </c>
      <c r="AY197" s="176" t="s">
        <v>121</v>
      </c>
    </row>
    <row r="198" spans="2:65" s="11" customFormat="1" ht="13.5">
      <c r="B198" s="166"/>
      <c r="D198" s="163" t="s">
        <v>132</v>
      </c>
      <c r="E198" s="167" t="s">
        <v>21</v>
      </c>
      <c r="F198" s="168" t="s">
        <v>321</v>
      </c>
      <c r="H198" s="169">
        <v>3.0139999999999998</v>
      </c>
      <c r="I198" s="170"/>
      <c r="L198" s="166"/>
      <c r="M198" s="171"/>
      <c r="T198" s="172"/>
      <c r="AT198" s="167" t="s">
        <v>132</v>
      </c>
      <c r="AU198" s="167" t="s">
        <v>85</v>
      </c>
      <c r="AV198" s="11" t="s">
        <v>85</v>
      </c>
      <c r="AW198" s="11" t="s">
        <v>36</v>
      </c>
      <c r="AX198" s="11" t="s">
        <v>73</v>
      </c>
      <c r="AY198" s="167" t="s">
        <v>121</v>
      </c>
    </row>
    <row r="199" spans="2:65" s="13" customFormat="1" ht="13.5">
      <c r="B199" s="180"/>
      <c r="D199" s="163" t="s">
        <v>132</v>
      </c>
      <c r="E199" s="181" t="s">
        <v>21</v>
      </c>
      <c r="F199" s="182" t="s">
        <v>143</v>
      </c>
      <c r="H199" s="183">
        <v>7.57</v>
      </c>
      <c r="I199" s="184"/>
      <c r="L199" s="180"/>
      <c r="M199" s="185"/>
      <c r="T199" s="186"/>
      <c r="AT199" s="187" t="s">
        <v>132</v>
      </c>
      <c r="AU199" s="187" t="s">
        <v>85</v>
      </c>
      <c r="AV199" s="13" t="s">
        <v>128</v>
      </c>
      <c r="AW199" s="13" t="s">
        <v>36</v>
      </c>
      <c r="AX199" s="13" t="s">
        <v>78</v>
      </c>
      <c r="AY199" s="187" t="s">
        <v>121</v>
      </c>
    </row>
    <row r="200" spans="2:65" s="1" customFormat="1" ht="31.5" customHeight="1">
      <c r="B200" s="38"/>
      <c r="C200" s="151" t="s">
        <v>322</v>
      </c>
      <c r="D200" s="151" t="s">
        <v>123</v>
      </c>
      <c r="E200" s="152" t="s">
        <v>323</v>
      </c>
      <c r="F200" s="153" t="s">
        <v>324</v>
      </c>
      <c r="G200" s="154" t="s">
        <v>126</v>
      </c>
      <c r="H200" s="155">
        <v>5.8090000000000002</v>
      </c>
      <c r="I200" s="156"/>
      <c r="J200" s="157">
        <f>ROUND(I200*H200,2)</f>
        <v>0</v>
      </c>
      <c r="K200" s="153" t="s">
        <v>127</v>
      </c>
      <c r="L200" s="38"/>
      <c r="M200" s="158" t="s">
        <v>21</v>
      </c>
      <c r="N200" s="159" t="s">
        <v>44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AR200" s="22" t="s">
        <v>128</v>
      </c>
      <c r="AT200" s="22" t="s">
        <v>123</v>
      </c>
      <c r="AU200" s="22" t="s">
        <v>85</v>
      </c>
      <c r="AY200" s="22" t="s">
        <v>121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22" t="s">
        <v>78</v>
      </c>
      <c r="BK200" s="162">
        <f>ROUND(I200*H200,2)</f>
        <v>0</v>
      </c>
      <c r="BL200" s="22" t="s">
        <v>128</v>
      </c>
      <c r="BM200" s="22" t="s">
        <v>325</v>
      </c>
    </row>
    <row r="201" spans="2:65" s="1" customFormat="1" ht="81">
      <c r="B201" s="38"/>
      <c r="D201" s="163" t="s">
        <v>130</v>
      </c>
      <c r="F201" s="164" t="s">
        <v>326</v>
      </c>
      <c r="I201" s="92"/>
      <c r="L201" s="38"/>
      <c r="M201" s="165"/>
      <c r="T201" s="63"/>
      <c r="AT201" s="22" t="s">
        <v>130</v>
      </c>
      <c r="AU201" s="22" t="s">
        <v>85</v>
      </c>
    </row>
    <row r="202" spans="2:65" s="1" customFormat="1" ht="31.5" customHeight="1">
      <c r="B202" s="38"/>
      <c r="C202" s="151" t="s">
        <v>327</v>
      </c>
      <c r="D202" s="151" t="s">
        <v>123</v>
      </c>
      <c r="E202" s="152" t="s">
        <v>328</v>
      </c>
      <c r="F202" s="153" t="s">
        <v>329</v>
      </c>
      <c r="G202" s="154" t="s">
        <v>126</v>
      </c>
      <c r="H202" s="155">
        <v>3.0139999999999998</v>
      </c>
      <c r="I202" s="156"/>
      <c r="J202" s="157">
        <f>ROUND(I202*H202,2)</f>
        <v>0</v>
      </c>
      <c r="K202" s="153" t="s">
        <v>127</v>
      </c>
      <c r="L202" s="38"/>
      <c r="M202" s="158" t="s">
        <v>21</v>
      </c>
      <c r="N202" s="159" t="s">
        <v>44</v>
      </c>
      <c r="P202" s="160">
        <f>O202*H202</f>
        <v>0</v>
      </c>
      <c r="Q202" s="160">
        <v>1.01E-2</v>
      </c>
      <c r="R202" s="160">
        <f>Q202*H202</f>
        <v>3.0441399999999997E-2</v>
      </c>
      <c r="S202" s="160">
        <v>0</v>
      </c>
      <c r="T202" s="161">
        <f>S202*H202</f>
        <v>0</v>
      </c>
      <c r="AR202" s="22" t="s">
        <v>128</v>
      </c>
      <c r="AT202" s="22" t="s">
        <v>123</v>
      </c>
      <c r="AU202" s="22" t="s">
        <v>85</v>
      </c>
      <c r="AY202" s="22" t="s">
        <v>121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22" t="s">
        <v>78</v>
      </c>
      <c r="BK202" s="162">
        <f>ROUND(I202*H202,2)</f>
        <v>0</v>
      </c>
      <c r="BL202" s="22" t="s">
        <v>128</v>
      </c>
      <c r="BM202" s="22" t="s">
        <v>330</v>
      </c>
    </row>
    <row r="203" spans="2:65" s="12" customFormat="1" ht="13.5">
      <c r="B203" s="173"/>
      <c r="D203" s="163" t="s">
        <v>132</v>
      </c>
      <c r="E203" s="174" t="s">
        <v>21</v>
      </c>
      <c r="F203" s="175" t="s">
        <v>320</v>
      </c>
      <c r="H203" s="176" t="s">
        <v>21</v>
      </c>
      <c r="I203" s="177"/>
      <c r="L203" s="173"/>
      <c r="M203" s="178"/>
      <c r="T203" s="179"/>
      <c r="AT203" s="176" t="s">
        <v>132</v>
      </c>
      <c r="AU203" s="176" t="s">
        <v>85</v>
      </c>
      <c r="AV203" s="12" t="s">
        <v>78</v>
      </c>
      <c r="AW203" s="12" t="s">
        <v>36</v>
      </c>
      <c r="AX203" s="12" t="s">
        <v>73</v>
      </c>
      <c r="AY203" s="176" t="s">
        <v>121</v>
      </c>
    </row>
    <row r="204" spans="2:65" s="11" customFormat="1" ht="13.5">
      <c r="B204" s="166"/>
      <c r="D204" s="163" t="s">
        <v>132</v>
      </c>
      <c r="E204" s="167" t="s">
        <v>21</v>
      </c>
      <c r="F204" s="168" t="s">
        <v>321</v>
      </c>
      <c r="H204" s="169">
        <v>3.0139999999999998</v>
      </c>
      <c r="I204" s="170"/>
      <c r="L204" s="166"/>
      <c r="M204" s="171"/>
      <c r="T204" s="172"/>
      <c r="AT204" s="167" t="s">
        <v>132</v>
      </c>
      <c r="AU204" s="167" t="s">
        <v>85</v>
      </c>
      <c r="AV204" s="11" t="s">
        <v>85</v>
      </c>
      <c r="AW204" s="11" t="s">
        <v>36</v>
      </c>
      <c r="AX204" s="11" t="s">
        <v>78</v>
      </c>
      <c r="AY204" s="167" t="s">
        <v>121</v>
      </c>
    </row>
    <row r="205" spans="2:65" s="1" customFormat="1" ht="31.5" customHeight="1">
      <c r="B205" s="38"/>
      <c r="C205" s="151" t="s">
        <v>331</v>
      </c>
      <c r="D205" s="151" t="s">
        <v>123</v>
      </c>
      <c r="E205" s="152" t="s">
        <v>332</v>
      </c>
      <c r="F205" s="153" t="s">
        <v>333</v>
      </c>
      <c r="G205" s="154" t="s">
        <v>126</v>
      </c>
      <c r="H205" s="155">
        <v>4.5209999999999999</v>
      </c>
      <c r="I205" s="156"/>
      <c r="J205" s="157">
        <f>ROUND(I205*H205,2)</f>
        <v>0</v>
      </c>
      <c r="K205" s="153" t="s">
        <v>127</v>
      </c>
      <c r="L205" s="38"/>
      <c r="M205" s="158" t="s">
        <v>21</v>
      </c>
      <c r="N205" s="159" t="s">
        <v>44</v>
      </c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AR205" s="22" t="s">
        <v>128</v>
      </c>
      <c r="AT205" s="22" t="s">
        <v>123</v>
      </c>
      <c r="AU205" s="22" t="s">
        <v>85</v>
      </c>
      <c r="AY205" s="22" t="s">
        <v>121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22" t="s">
        <v>78</v>
      </c>
      <c r="BK205" s="162">
        <f>ROUND(I205*H205,2)</f>
        <v>0</v>
      </c>
      <c r="BL205" s="22" t="s">
        <v>128</v>
      </c>
      <c r="BM205" s="22" t="s">
        <v>334</v>
      </c>
    </row>
    <row r="206" spans="2:65" s="1" customFormat="1" ht="81">
      <c r="B206" s="38"/>
      <c r="D206" s="163" t="s">
        <v>130</v>
      </c>
      <c r="F206" s="164" t="s">
        <v>326</v>
      </c>
      <c r="I206" s="92"/>
      <c r="L206" s="38"/>
      <c r="M206" s="165"/>
      <c r="T206" s="63"/>
      <c r="AT206" s="22" t="s">
        <v>130</v>
      </c>
      <c r="AU206" s="22" t="s">
        <v>85</v>
      </c>
    </row>
    <row r="207" spans="2:65" s="1" customFormat="1" ht="22.5" customHeight="1">
      <c r="B207" s="38"/>
      <c r="C207" s="188" t="s">
        <v>335</v>
      </c>
      <c r="D207" s="188" t="s">
        <v>152</v>
      </c>
      <c r="E207" s="189" t="s">
        <v>336</v>
      </c>
      <c r="F207" s="190" t="s">
        <v>337</v>
      </c>
      <c r="G207" s="191" t="s">
        <v>338</v>
      </c>
      <c r="H207" s="192">
        <v>200</v>
      </c>
      <c r="I207" s="193"/>
      <c r="J207" s="194">
        <f>ROUND(I207*H207,2)</f>
        <v>0</v>
      </c>
      <c r="K207" s="190" t="s">
        <v>21</v>
      </c>
      <c r="L207" s="195"/>
      <c r="M207" s="196" t="s">
        <v>21</v>
      </c>
      <c r="N207" s="197" t="s">
        <v>44</v>
      </c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AR207" s="22" t="s">
        <v>156</v>
      </c>
      <c r="AT207" s="22" t="s">
        <v>152</v>
      </c>
      <c r="AU207" s="22" t="s">
        <v>85</v>
      </c>
      <c r="AY207" s="22" t="s">
        <v>121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22" t="s">
        <v>78</v>
      </c>
      <c r="BK207" s="162">
        <f>ROUND(I207*H207,2)</f>
        <v>0</v>
      </c>
      <c r="BL207" s="22" t="s">
        <v>128</v>
      </c>
      <c r="BM207" s="22" t="s">
        <v>339</v>
      </c>
    </row>
    <row r="208" spans="2:65" s="11" customFormat="1" ht="13.5">
      <c r="B208" s="166"/>
      <c r="D208" s="163" t="s">
        <v>132</v>
      </c>
      <c r="E208" s="167" t="s">
        <v>21</v>
      </c>
      <c r="F208" s="168" t="s">
        <v>340</v>
      </c>
      <c r="H208" s="169">
        <v>200</v>
      </c>
      <c r="I208" s="170"/>
      <c r="L208" s="166"/>
      <c r="M208" s="171"/>
      <c r="T208" s="172"/>
      <c r="AT208" s="167" t="s">
        <v>132</v>
      </c>
      <c r="AU208" s="167" t="s">
        <v>85</v>
      </c>
      <c r="AV208" s="11" t="s">
        <v>85</v>
      </c>
      <c r="AW208" s="11" t="s">
        <v>36</v>
      </c>
      <c r="AX208" s="11" t="s">
        <v>78</v>
      </c>
      <c r="AY208" s="167" t="s">
        <v>121</v>
      </c>
    </row>
    <row r="209" spans="2:65" s="10" customFormat="1" ht="29.85" customHeight="1">
      <c r="B209" s="139"/>
      <c r="D209" s="140" t="s">
        <v>72</v>
      </c>
      <c r="E209" s="149" t="s">
        <v>156</v>
      </c>
      <c r="F209" s="149" t="s">
        <v>341</v>
      </c>
      <c r="I209" s="142"/>
      <c r="J209" s="150">
        <f>BK209</f>
        <v>0</v>
      </c>
      <c r="L209" s="139"/>
      <c r="M209" s="144"/>
      <c r="P209" s="145">
        <f>SUM(P210:P212)</f>
        <v>0</v>
      </c>
      <c r="R209" s="145">
        <f>SUM(R210:R212)</f>
        <v>9.6000000000000009E-3</v>
      </c>
      <c r="T209" s="146">
        <f>SUM(T210:T212)</f>
        <v>0</v>
      </c>
      <c r="AR209" s="140" t="s">
        <v>78</v>
      </c>
      <c r="AT209" s="147" t="s">
        <v>72</v>
      </c>
      <c r="AU209" s="147" t="s">
        <v>78</v>
      </c>
      <c r="AY209" s="140" t="s">
        <v>121</v>
      </c>
      <c r="BK209" s="148">
        <f>SUM(BK210:BK212)</f>
        <v>0</v>
      </c>
    </row>
    <row r="210" spans="2:65" s="1" customFormat="1" ht="22.5" customHeight="1">
      <c r="B210" s="38"/>
      <c r="C210" s="151" t="s">
        <v>342</v>
      </c>
      <c r="D210" s="151" t="s">
        <v>123</v>
      </c>
      <c r="E210" s="152" t="s">
        <v>343</v>
      </c>
      <c r="F210" s="153" t="s">
        <v>344</v>
      </c>
      <c r="G210" s="154" t="s">
        <v>345</v>
      </c>
      <c r="H210" s="155">
        <v>5.77</v>
      </c>
      <c r="I210" s="156"/>
      <c r="J210" s="157">
        <f>ROUND(I210*H210,2)</f>
        <v>0</v>
      </c>
      <c r="K210" s="153" t="s">
        <v>21</v>
      </c>
      <c r="L210" s="38"/>
      <c r="M210" s="158" t="s">
        <v>21</v>
      </c>
      <c r="N210" s="159" t="s">
        <v>44</v>
      </c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AR210" s="22" t="s">
        <v>128</v>
      </c>
      <c r="AT210" s="22" t="s">
        <v>123</v>
      </c>
      <c r="AU210" s="22" t="s">
        <v>85</v>
      </c>
      <c r="AY210" s="22" t="s">
        <v>121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22" t="s">
        <v>78</v>
      </c>
      <c r="BK210" s="162">
        <f>ROUND(I210*H210,2)</f>
        <v>0</v>
      </c>
      <c r="BL210" s="22" t="s">
        <v>128</v>
      </c>
      <c r="BM210" s="22" t="s">
        <v>346</v>
      </c>
    </row>
    <row r="211" spans="2:65" s="1" customFormat="1" ht="27">
      <c r="B211" s="38"/>
      <c r="D211" s="163" t="s">
        <v>130</v>
      </c>
      <c r="F211" s="164" t="s">
        <v>347</v>
      </c>
      <c r="I211" s="92"/>
      <c r="L211" s="38"/>
      <c r="M211" s="165"/>
      <c r="T211" s="63"/>
      <c r="AT211" s="22" t="s">
        <v>130</v>
      </c>
      <c r="AU211" s="22" t="s">
        <v>85</v>
      </c>
    </row>
    <row r="212" spans="2:65" s="1" customFormat="1" ht="22.5" customHeight="1">
      <c r="B212" s="38"/>
      <c r="C212" s="188" t="s">
        <v>348</v>
      </c>
      <c r="D212" s="188" t="s">
        <v>152</v>
      </c>
      <c r="E212" s="189" t="s">
        <v>349</v>
      </c>
      <c r="F212" s="190" t="s">
        <v>350</v>
      </c>
      <c r="G212" s="191" t="s">
        <v>345</v>
      </c>
      <c r="H212" s="192">
        <v>6</v>
      </c>
      <c r="I212" s="193"/>
      <c r="J212" s="194">
        <f>ROUND(I212*H212,2)</f>
        <v>0</v>
      </c>
      <c r="K212" s="190" t="s">
        <v>21</v>
      </c>
      <c r="L212" s="195"/>
      <c r="M212" s="196" t="s">
        <v>21</v>
      </c>
      <c r="N212" s="197" t="s">
        <v>44</v>
      </c>
      <c r="P212" s="160">
        <f>O212*H212</f>
        <v>0</v>
      </c>
      <c r="Q212" s="160">
        <v>1.6000000000000001E-3</v>
      </c>
      <c r="R212" s="160">
        <f>Q212*H212</f>
        <v>9.6000000000000009E-3</v>
      </c>
      <c r="S212" s="160">
        <v>0</v>
      </c>
      <c r="T212" s="161">
        <f>S212*H212</f>
        <v>0</v>
      </c>
      <c r="AR212" s="22" t="s">
        <v>156</v>
      </c>
      <c r="AT212" s="22" t="s">
        <v>152</v>
      </c>
      <c r="AU212" s="22" t="s">
        <v>85</v>
      </c>
      <c r="AY212" s="22" t="s">
        <v>121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22" t="s">
        <v>78</v>
      </c>
      <c r="BK212" s="162">
        <f>ROUND(I212*H212,2)</f>
        <v>0</v>
      </c>
      <c r="BL212" s="22" t="s">
        <v>128</v>
      </c>
      <c r="BM212" s="22" t="s">
        <v>351</v>
      </c>
    </row>
    <row r="213" spans="2:65" s="10" customFormat="1" ht="29.85" customHeight="1">
      <c r="B213" s="139"/>
      <c r="D213" s="140" t="s">
        <v>72</v>
      </c>
      <c r="E213" s="149" t="s">
        <v>182</v>
      </c>
      <c r="F213" s="149" t="s">
        <v>352</v>
      </c>
      <c r="I213" s="142"/>
      <c r="J213" s="150">
        <f>BK213</f>
        <v>0</v>
      </c>
      <c r="L213" s="139"/>
      <c r="M213" s="144"/>
      <c r="P213" s="145">
        <f>SUM(P214:P236)</f>
        <v>0</v>
      </c>
      <c r="R213" s="145">
        <f>SUM(R214:R236)</f>
        <v>2.3422000000000001</v>
      </c>
      <c r="T213" s="146">
        <f>SUM(T214:T236)</f>
        <v>0</v>
      </c>
      <c r="AR213" s="140" t="s">
        <v>78</v>
      </c>
      <c r="AT213" s="147" t="s">
        <v>72</v>
      </c>
      <c r="AU213" s="147" t="s">
        <v>78</v>
      </c>
      <c r="AY213" s="140" t="s">
        <v>121</v>
      </c>
      <c r="BK213" s="148">
        <f>SUM(BK214:BK236)</f>
        <v>0</v>
      </c>
    </row>
    <row r="214" spans="2:65" s="1" customFormat="1" ht="44.25" customHeight="1">
      <c r="B214" s="38"/>
      <c r="C214" s="151" t="s">
        <v>353</v>
      </c>
      <c r="D214" s="151" t="s">
        <v>123</v>
      </c>
      <c r="E214" s="152" t="s">
        <v>354</v>
      </c>
      <c r="F214" s="153" t="s">
        <v>355</v>
      </c>
      <c r="G214" s="154" t="s">
        <v>345</v>
      </c>
      <c r="H214" s="155">
        <v>1</v>
      </c>
      <c r="I214" s="156"/>
      <c r="J214" s="157">
        <f>ROUND(I214*H214,2)</f>
        <v>0</v>
      </c>
      <c r="K214" s="153" t="s">
        <v>127</v>
      </c>
      <c r="L214" s="38"/>
      <c r="M214" s="158" t="s">
        <v>21</v>
      </c>
      <c r="N214" s="159" t="s">
        <v>44</v>
      </c>
      <c r="P214" s="160">
        <f>O214*H214</f>
        <v>0</v>
      </c>
      <c r="Q214" s="160">
        <v>2.5000000000000001E-4</v>
      </c>
      <c r="R214" s="160">
        <f>Q214*H214</f>
        <v>2.5000000000000001E-4</v>
      </c>
      <c r="S214" s="160">
        <v>0</v>
      </c>
      <c r="T214" s="161">
        <f>S214*H214</f>
        <v>0</v>
      </c>
      <c r="AR214" s="22" t="s">
        <v>128</v>
      </c>
      <c r="AT214" s="22" t="s">
        <v>123</v>
      </c>
      <c r="AU214" s="22" t="s">
        <v>85</v>
      </c>
      <c r="AY214" s="22" t="s">
        <v>121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22" t="s">
        <v>78</v>
      </c>
      <c r="BK214" s="162">
        <f>ROUND(I214*H214,2)</f>
        <v>0</v>
      </c>
      <c r="BL214" s="22" t="s">
        <v>128</v>
      </c>
      <c r="BM214" s="22" t="s">
        <v>356</v>
      </c>
    </row>
    <row r="215" spans="2:65" s="1" customFormat="1" ht="22.5" customHeight="1">
      <c r="B215" s="38"/>
      <c r="C215" s="188" t="s">
        <v>357</v>
      </c>
      <c r="D215" s="188" t="s">
        <v>152</v>
      </c>
      <c r="E215" s="189" t="s">
        <v>358</v>
      </c>
      <c r="F215" s="190" t="s">
        <v>359</v>
      </c>
      <c r="G215" s="191" t="s">
        <v>345</v>
      </c>
      <c r="H215" s="192">
        <v>1</v>
      </c>
      <c r="I215" s="193"/>
      <c r="J215" s="194">
        <f>ROUND(I215*H215,2)</f>
        <v>0</v>
      </c>
      <c r="K215" s="190" t="s">
        <v>21</v>
      </c>
      <c r="L215" s="195"/>
      <c r="M215" s="196" t="s">
        <v>21</v>
      </c>
      <c r="N215" s="197" t="s">
        <v>44</v>
      </c>
      <c r="P215" s="160">
        <f>O215*H215</f>
        <v>0</v>
      </c>
      <c r="Q215" s="160">
        <v>0.03</v>
      </c>
      <c r="R215" s="160">
        <f>Q215*H215</f>
        <v>0.03</v>
      </c>
      <c r="S215" s="160">
        <v>0</v>
      </c>
      <c r="T215" s="161">
        <f>S215*H215</f>
        <v>0</v>
      </c>
      <c r="AR215" s="22" t="s">
        <v>156</v>
      </c>
      <c r="AT215" s="22" t="s">
        <v>152</v>
      </c>
      <c r="AU215" s="22" t="s">
        <v>85</v>
      </c>
      <c r="AY215" s="22" t="s">
        <v>121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22" t="s">
        <v>78</v>
      </c>
      <c r="BK215" s="162">
        <f>ROUND(I215*H215,2)</f>
        <v>0</v>
      </c>
      <c r="BL215" s="22" t="s">
        <v>128</v>
      </c>
      <c r="BM215" s="22" t="s">
        <v>360</v>
      </c>
    </row>
    <row r="216" spans="2:65" s="1" customFormat="1" ht="31.5" customHeight="1">
      <c r="B216" s="38"/>
      <c r="C216" s="151" t="s">
        <v>361</v>
      </c>
      <c r="D216" s="151" t="s">
        <v>123</v>
      </c>
      <c r="E216" s="152" t="s">
        <v>362</v>
      </c>
      <c r="F216" s="153" t="s">
        <v>363</v>
      </c>
      <c r="G216" s="154" t="s">
        <v>211</v>
      </c>
      <c r="H216" s="155">
        <v>1.6E-2</v>
      </c>
      <c r="I216" s="156"/>
      <c r="J216" s="157">
        <f>ROUND(I216*H216,2)</f>
        <v>0</v>
      </c>
      <c r="K216" s="153" t="s">
        <v>127</v>
      </c>
      <c r="L216" s="38"/>
      <c r="M216" s="158" t="s">
        <v>21</v>
      </c>
      <c r="N216" s="159" t="s">
        <v>44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1">
        <f>S216*H216</f>
        <v>0</v>
      </c>
      <c r="AR216" s="22" t="s">
        <v>128</v>
      </c>
      <c r="AT216" s="22" t="s">
        <v>123</v>
      </c>
      <c r="AU216" s="22" t="s">
        <v>85</v>
      </c>
      <c r="AY216" s="22" t="s">
        <v>121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22" t="s">
        <v>78</v>
      </c>
      <c r="BK216" s="162">
        <f>ROUND(I216*H216,2)</f>
        <v>0</v>
      </c>
      <c r="BL216" s="22" t="s">
        <v>128</v>
      </c>
      <c r="BM216" s="22" t="s">
        <v>364</v>
      </c>
    </row>
    <row r="217" spans="2:65" s="1" customFormat="1" ht="54">
      <c r="B217" s="38"/>
      <c r="D217" s="163" t="s">
        <v>130</v>
      </c>
      <c r="F217" s="164" t="s">
        <v>365</v>
      </c>
      <c r="I217" s="92"/>
      <c r="L217" s="38"/>
      <c r="M217" s="165"/>
      <c r="T217" s="63"/>
      <c r="AT217" s="22" t="s">
        <v>130</v>
      </c>
      <c r="AU217" s="22" t="s">
        <v>85</v>
      </c>
    </row>
    <row r="218" spans="2:65" s="12" customFormat="1" ht="13.5">
      <c r="B218" s="173"/>
      <c r="D218" s="163" t="s">
        <v>132</v>
      </c>
      <c r="E218" s="174" t="s">
        <v>21</v>
      </c>
      <c r="F218" s="175" t="s">
        <v>366</v>
      </c>
      <c r="H218" s="176" t="s">
        <v>21</v>
      </c>
      <c r="I218" s="177"/>
      <c r="L218" s="173"/>
      <c r="M218" s="178"/>
      <c r="T218" s="179"/>
      <c r="AT218" s="176" t="s">
        <v>132</v>
      </c>
      <c r="AU218" s="176" t="s">
        <v>85</v>
      </c>
      <c r="AV218" s="12" t="s">
        <v>78</v>
      </c>
      <c r="AW218" s="12" t="s">
        <v>36</v>
      </c>
      <c r="AX218" s="12" t="s">
        <v>73</v>
      </c>
      <c r="AY218" s="176" t="s">
        <v>121</v>
      </c>
    </row>
    <row r="219" spans="2:65" s="11" customFormat="1" ht="13.5">
      <c r="B219" s="166"/>
      <c r="D219" s="163" t="s">
        <v>132</v>
      </c>
      <c r="E219" s="167" t="s">
        <v>21</v>
      </c>
      <c r="F219" s="168" t="s">
        <v>367</v>
      </c>
      <c r="H219" s="169">
        <v>1.0999999999999999E-2</v>
      </c>
      <c r="I219" s="170"/>
      <c r="L219" s="166"/>
      <c r="M219" s="171"/>
      <c r="T219" s="172"/>
      <c r="AT219" s="167" t="s">
        <v>132</v>
      </c>
      <c r="AU219" s="167" t="s">
        <v>85</v>
      </c>
      <c r="AV219" s="11" t="s">
        <v>85</v>
      </c>
      <c r="AW219" s="11" t="s">
        <v>36</v>
      </c>
      <c r="AX219" s="11" t="s">
        <v>73</v>
      </c>
      <c r="AY219" s="167" t="s">
        <v>121</v>
      </c>
    </row>
    <row r="220" spans="2:65" s="12" customFormat="1" ht="13.5">
      <c r="B220" s="173"/>
      <c r="D220" s="163" t="s">
        <v>132</v>
      </c>
      <c r="E220" s="174" t="s">
        <v>21</v>
      </c>
      <c r="F220" s="175" t="s">
        <v>368</v>
      </c>
      <c r="H220" s="176" t="s">
        <v>21</v>
      </c>
      <c r="I220" s="177"/>
      <c r="L220" s="173"/>
      <c r="M220" s="178"/>
      <c r="T220" s="179"/>
      <c r="AT220" s="176" t="s">
        <v>132</v>
      </c>
      <c r="AU220" s="176" t="s">
        <v>85</v>
      </c>
      <c r="AV220" s="12" t="s">
        <v>78</v>
      </c>
      <c r="AW220" s="12" t="s">
        <v>36</v>
      </c>
      <c r="AX220" s="12" t="s">
        <v>73</v>
      </c>
      <c r="AY220" s="176" t="s">
        <v>121</v>
      </c>
    </row>
    <row r="221" spans="2:65" s="11" customFormat="1" ht="13.5">
      <c r="B221" s="166"/>
      <c r="D221" s="163" t="s">
        <v>132</v>
      </c>
      <c r="E221" s="167" t="s">
        <v>21</v>
      </c>
      <c r="F221" s="168" t="s">
        <v>369</v>
      </c>
      <c r="H221" s="169">
        <v>4.0000000000000001E-3</v>
      </c>
      <c r="I221" s="170"/>
      <c r="L221" s="166"/>
      <c r="M221" s="171"/>
      <c r="T221" s="172"/>
      <c r="AT221" s="167" t="s">
        <v>132</v>
      </c>
      <c r="AU221" s="167" t="s">
        <v>85</v>
      </c>
      <c r="AV221" s="11" t="s">
        <v>85</v>
      </c>
      <c r="AW221" s="11" t="s">
        <v>36</v>
      </c>
      <c r="AX221" s="11" t="s">
        <v>73</v>
      </c>
      <c r="AY221" s="167" t="s">
        <v>121</v>
      </c>
    </row>
    <row r="222" spans="2:65" s="12" customFormat="1" ht="13.5">
      <c r="B222" s="173"/>
      <c r="D222" s="163" t="s">
        <v>132</v>
      </c>
      <c r="E222" s="174" t="s">
        <v>21</v>
      </c>
      <c r="F222" s="175" t="s">
        <v>370</v>
      </c>
      <c r="H222" s="176" t="s">
        <v>21</v>
      </c>
      <c r="I222" s="177"/>
      <c r="L222" s="173"/>
      <c r="M222" s="178"/>
      <c r="T222" s="179"/>
      <c r="AT222" s="176" t="s">
        <v>132</v>
      </c>
      <c r="AU222" s="176" t="s">
        <v>85</v>
      </c>
      <c r="AV222" s="12" t="s">
        <v>78</v>
      </c>
      <c r="AW222" s="12" t="s">
        <v>36</v>
      </c>
      <c r="AX222" s="12" t="s">
        <v>73</v>
      </c>
      <c r="AY222" s="176" t="s">
        <v>121</v>
      </c>
    </row>
    <row r="223" spans="2:65" s="11" customFormat="1" ht="13.5">
      <c r="B223" s="166"/>
      <c r="D223" s="163" t="s">
        <v>132</v>
      </c>
      <c r="E223" s="167" t="s">
        <v>21</v>
      </c>
      <c r="F223" s="168" t="s">
        <v>371</v>
      </c>
      <c r="H223" s="169">
        <v>1E-3</v>
      </c>
      <c r="I223" s="170"/>
      <c r="L223" s="166"/>
      <c r="M223" s="171"/>
      <c r="T223" s="172"/>
      <c r="AT223" s="167" t="s">
        <v>132</v>
      </c>
      <c r="AU223" s="167" t="s">
        <v>85</v>
      </c>
      <c r="AV223" s="11" t="s">
        <v>85</v>
      </c>
      <c r="AW223" s="11" t="s">
        <v>36</v>
      </c>
      <c r="AX223" s="11" t="s">
        <v>73</v>
      </c>
      <c r="AY223" s="167" t="s">
        <v>121</v>
      </c>
    </row>
    <row r="224" spans="2:65" s="13" customFormat="1" ht="13.5">
      <c r="B224" s="180"/>
      <c r="D224" s="163" t="s">
        <v>132</v>
      </c>
      <c r="E224" s="181" t="s">
        <v>21</v>
      </c>
      <c r="F224" s="182" t="s">
        <v>143</v>
      </c>
      <c r="H224" s="183">
        <v>1.6E-2</v>
      </c>
      <c r="I224" s="184"/>
      <c r="L224" s="180"/>
      <c r="M224" s="185"/>
      <c r="T224" s="186"/>
      <c r="AT224" s="187" t="s">
        <v>132</v>
      </c>
      <c r="AU224" s="187" t="s">
        <v>85</v>
      </c>
      <c r="AV224" s="13" t="s">
        <v>128</v>
      </c>
      <c r="AW224" s="13" t="s">
        <v>36</v>
      </c>
      <c r="AX224" s="13" t="s">
        <v>78</v>
      </c>
      <c r="AY224" s="187" t="s">
        <v>121</v>
      </c>
    </row>
    <row r="225" spans="2:65" s="1" customFormat="1" ht="22.5" customHeight="1">
      <c r="B225" s="38"/>
      <c r="C225" s="188" t="s">
        <v>372</v>
      </c>
      <c r="D225" s="188" t="s">
        <v>152</v>
      </c>
      <c r="E225" s="189" t="s">
        <v>373</v>
      </c>
      <c r="F225" s="190" t="s">
        <v>374</v>
      </c>
      <c r="G225" s="191" t="s">
        <v>375</v>
      </c>
      <c r="H225" s="192">
        <v>1</v>
      </c>
      <c r="I225" s="193"/>
      <c r="J225" s="194">
        <f>ROUND(I225*H225,2)</f>
        <v>0</v>
      </c>
      <c r="K225" s="190" t="s">
        <v>21</v>
      </c>
      <c r="L225" s="195"/>
      <c r="M225" s="196" t="s">
        <v>21</v>
      </c>
      <c r="N225" s="197" t="s">
        <v>44</v>
      </c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AR225" s="22" t="s">
        <v>156</v>
      </c>
      <c r="AT225" s="22" t="s">
        <v>152</v>
      </c>
      <c r="AU225" s="22" t="s">
        <v>85</v>
      </c>
      <c r="AY225" s="22" t="s">
        <v>121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22" t="s">
        <v>78</v>
      </c>
      <c r="BK225" s="162">
        <f>ROUND(I225*H225,2)</f>
        <v>0</v>
      </c>
      <c r="BL225" s="22" t="s">
        <v>128</v>
      </c>
      <c r="BM225" s="22" t="s">
        <v>376</v>
      </c>
    </row>
    <row r="226" spans="2:65" s="1" customFormat="1" ht="22.5" customHeight="1">
      <c r="B226" s="38"/>
      <c r="C226" s="188" t="s">
        <v>377</v>
      </c>
      <c r="D226" s="188" t="s">
        <v>152</v>
      </c>
      <c r="E226" s="189" t="s">
        <v>378</v>
      </c>
      <c r="F226" s="190" t="s">
        <v>379</v>
      </c>
      <c r="G226" s="191" t="s">
        <v>375</v>
      </c>
      <c r="H226" s="192">
        <v>75</v>
      </c>
      <c r="I226" s="193"/>
      <c r="J226" s="194">
        <f>ROUND(I226*H226,2)</f>
        <v>0</v>
      </c>
      <c r="K226" s="190" t="s">
        <v>21</v>
      </c>
      <c r="L226" s="195"/>
      <c r="M226" s="196" t="s">
        <v>21</v>
      </c>
      <c r="N226" s="197" t="s">
        <v>44</v>
      </c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1">
        <f>S226*H226</f>
        <v>0</v>
      </c>
      <c r="AR226" s="22" t="s">
        <v>156</v>
      </c>
      <c r="AT226" s="22" t="s">
        <v>152</v>
      </c>
      <c r="AU226" s="22" t="s">
        <v>85</v>
      </c>
      <c r="AY226" s="22" t="s">
        <v>121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22" t="s">
        <v>78</v>
      </c>
      <c r="BK226" s="162">
        <f>ROUND(I226*H226,2)</f>
        <v>0</v>
      </c>
      <c r="BL226" s="22" t="s">
        <v>128</v>
      </c>
      <c r="BM226" s="22" t="s">
        <v>380</v>
      </c>
    </row>
    <row r="227" spans="2:65" s="11" customFormat="1" ht="13.5">
      <c r="B227" s="166"/>
      <c r="D227" s="163" t="s">
        <v>132</v>
      </c>
      <c r="E227" s="167" t="s">
        <v>21</v>
      </c>
      <c r="F227" s="168" t="s">
        <v>381</v>
      </c>
      <c r="H227" s="169">
        <v>75</v>
      </c>
      <c r="I227" s="170"/>
      <c r="L227" s="166"/>
      <c r="M227" s="171"/>
      <c r="T227" s="172"/>
      <c r="AT227" s="167" t="s">
        <v>132</v>
      </c>
      <c r="AU227" s="167" t="s">
        <v>85</v>
      </c>
      <c r="AV227" s="11" t="s">
        <v>85</v>
      </c>
      <c r="AW227" s="11" t="s">
        <v>36</v>
      </c>
      <c r="AX227" s="11" t="s">
        <v>78</v>
      </c>
      <c r="AY227" s="167" t="s">
        <v>121</v>
      </c>
    </row>
    <row r="228" spans="2:65" s="1" customFormat="1" ht="22.5" customHeight="1">
      <c r="B228" s="38"/>
      <c r="C228" s="188" t="s">
        <v>382</v>
      </c>
      <c r="D228" s="188" t="s">
        <v>152</v>
      </c>
      <c r="E228" s="189" t="s">
        <v>383</v>
      </c>
      <c r="F228" s="190" t="s">
        <v>384</v>
      </c>
      <c r="G228" s="191" t="s">
        <v>375</v>
      </c>
      <c r="H228" s="192">
        <v>16</v>
      </c>
      <c r="I228" s="193"/>
      <c r="J228" s="194">
        <f>ROUND(I228*H228,2)</f>
        <v>0</v>
      </c>
      <c r="K228" s="190" t="s">
        <v>21</v>
      </c>
      <c r="L228" s="195"/>
      <c r="M228" s="196" t="s">
        <v>21</v>
      </c>
      <c r="N228" s="197" t="s">
        <v>44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AR228" s="22" t="s">
        <v>156</v>
      </c>
      <c r="AT228" s="22" t="s">
        <v>152</v>
      </c>
      <c r="AU228" s="22" t="s">
        <v>85</v>
      </c>
      <c r="AY228" s="22" t="s">
        <v>121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22" t="s">
        <v>78</v>
      </c>
      <c r="BK228" s="162">
        <f>ROUND(I228*H228,2)</f>
        <v>0</v>
      </c>
      <c r="BL228" s="22" t="s">
        <v>128</v>
      </c>
      <c r="BM228" s="22" t="s">
        <v>385</v>
      </c>
    </row>
    <row r="229" spans="2:65" s="1" customFormat="1" ht="22.5" customHeight="1">
      <c r="B229" s="38"/>
      <c r="C229" s="188" t="s">
        <v>386</v>
      </c>
      <c r="D229" s="188" t="s">
        <v>152</v>
      </c>
      <c r="E229" s="189" t="s">
        <v>387</v>
      </c>
      <c r="F229" s="190" t="s">
        <v>388</v>
      </c>
      <c r="G229" s="191" t="s">
        <v>375</v>
      </c>
      <c r="H229" s="192">
        <v>3</v>
      </c>
      <c r="I229" s="193"/>
      <c r="J229" s="194">
        <f>ROUND(I229*H229,2)</f>
        <v>0</v>
      </c>
      <c r="K229" s="190" t="s">
        <v>21</v>
      </c>
      <c r="L229" s="195"/>
      <c r="M229" s="196" t="s">
        <v>21</v>
      </c>
      <c r="N229" s="197" t="s">
        <v>44</v>
      </c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1">
        <f>S229*H229</f>
        <v>0</v>
      </c>
      <c r="AR229" s="22" t="s">
        <v>156</v>
      </c>
      <c r="AT229" s="22" t="s">
        <v>152</v>
      </c>
      <c r="AU229" s="22" t="s">
        <v>85</v>
      </c>
      <c r="AY229" s="22" t="s">
        <v>121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22" t="s">
        <v>78</v>
      </c>
      <c r="BK229" s="162">
        <f>ROUND(I229*H229,2)</f>
        <v>0</v>
      </c>
      <c r="BL229" s="22" t="s">
        <v>128</v>
      </c>
      <c r="BM229" s="22" t="s">
        <v>389</v>
      </c>
    </row>
    <row r="230" spans="2:65" s="1" customFormat="1" ht="22.5" customHeight="1">
      <c r="B230" s="38"/>
      <c r="C230" s="188" t="s">
        <v>390</v>
      </c>
      <c r="D230" s="188" t="s">
        <v>152</v>
      </c>
      <c r="E230" s="189" t="s">
        <v>391</v>
      </c>
      <c r="F230" s="190" t="s">
        <v>392</v>
      </c>
      <c r="G230" s="191" t="s">
        <v>375</v>
      </c>
      <c r="H230" s="192">
        <v>6</v>
      </c>
      <c r="I230" s="193"/>
      <c r="J230" s="194">
        <f>ROUND(I230*H230,2)</f>
        <v>0</v>
      </c>
      <c r="K230" s="190" t="s">
        <v>21</v>
      </c>
      <c r="L230" s="195"/>
      <c r="M230" s="196" t="s">
        <v>21</v>
      </c>
      <c r="N230" s="197" t="s">
        <v>44</v>
      </c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AR230" s="22" t="s">
        <v>156</v>
      </c>
      <c r="AT230" s="22" t="s">
        <v>152</v>
      </c>
      <c r="AU230" s="22" t="s">
        <v>85</v>
      </c>
      <c r="AY230" s="22" t="s">
        <v>121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22" t="s">
        <v>78</v>
      </c>
      <c r="BK230" s="162">
        <f>ROUND(I230*H230,2)</f>
        <v>0</v>
      </c>
      <c r="BL230" s="22" t="s">
        <v>128</v>
      </c>
      <c r="BM230" s="22" t="s">
        <v>393</v>
      </c>
    </row>
    <row r="231" spans="2:65" s="1" customFormat="1" ht="22.5" customHeight="1">
      <c r="B231" s="38"/>
      <c r="C231" s="188" t="s">
        <v>394</v>
      </c>
      <c r="D231" s="188" t="s">
        <v>152</v>
      </c>
      <c r="E231" s="189" t="s">
        <v>395</v>
      </c>
      <c r="F231" s="190" t="s">
        <v>396</v>
      </c>
      <c r="G231" s="191" t="s">
        <v>155</v>
      </c>
      <c r="H231" s="192">
        <v>2311.9499999999998</v>
      </c>
      <c r="I231" s="193"/>
      <c r="J231" s="194">
        <f>ROUND(I231*H231,2)</f>
        <v>0</v>
      </c>
      <c r="K231" s="190" t="s">
        <v>127</v>
      </c>
      <c r="L231" s="195"/>
      <c r="M231" s="196" t="s">
        <v>21</v>
      </c>
      <c r="N231" s="197" t="s">
        <v>44</v>
      </c>
      <c r="P231" s="160">
        <f>O231*H231</f>
        <v>0</v>
      </c>
      <c r="Q231" s="160">
        <v>1E-3</v>
      </c>
      <c r="R231" s="160">
        <f>Q231*H231</f>
        <v>2.3119499999999999</v>
      </c>
      <c r="S231" s="160">
        <v>0</v>
      </c>
      <c r="T231" s="161">
        <f>S231*H231</f>
        <v>0</v>
      </c>
      <c r="AR231" s="22" t="s">
        <v>156</v>
      </c>
      <c r="AT231" s="22" t="s">
        <v>152</v>
      </c>
      <c r="AU231" s="22" t="s">
        <v>85</v>
      </c>
      <c r="AY231" s="22" t="s">
        <v>121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22" t="s">
        <v>78</v>
      </c>
      <c r="BK231" s="162">
        <f>ROUND(I231*H231,2)</f>
        <v>0</v>
      </c>
      <c r="BL231" s="22" t="s">
        <v>128</v>
      </c>
      <c r="BM231" s="22" t="s">
        <v>397</v>
      </c>
    </row>
    <row r="232" spans="2:65" s="12" customFormat="1" ht="13.5">
      <c r="B232" s="173"/>
      <c r="D232" s="163" t="s">
        <v>132</v>
      </c>
      <c r="E232" s="174" t="s">
        <v>21</v>
      </c>
      <c r="F232" s="175" t="s">
        <v>139</v>
      </c>
      <c r="H232" s="176" t="s">
        <v>21</v>
      </c>
      <c r="I232" s="177"/>
      <c r="L232" s="173"/>
      <c r="M232" s="178"/>
      <c r="T232" s="179"/>
      <c r="AT232" s="176" t="s">
        <v>132</v>
      </c>
      <c r="AU232" s="176" t="s">
        <v>85</v>
      </c>
      <c r="AV232" s="12" t="s">
        <v>78</v>
      </c>
      <c r="AW232" s="12" t="s">
        <v>36</v>
      </c>
      <c r="AX232" s="12" t="s">
        <v>73</v>
      </c>
      <c r="AY232" s="176" t="s">
        <v>121</v>
      </c>
    </row>
    <row r="233" spans="2:65" s="11" customFormat="1" ht="13.5">
      <c r="B233" s="166"/>
      <c r="D233" s="163" t="s">
        <v>132</v>
      </c>
      <c r="E233" s="167" t="s">
        <v>21</v>
      </c>
      <c r="F233" s="168" t="s">
        <v>398</v>
      </c>
      <c r="H233" s="169">
        <v>1210.125</v>
      </c>
      <c r="I233" s="170"/>
      <c r="L233" s="166"/>
      <c r="M233" s="171"/>
      <c r="T233" s="172"/>
      <c r="AT233" s="167" t="s">
        <v>132</v>
      </c>
      <c r="AU233" s="167" t="s">
        <v>85</v>
      </c>
      <c r="AV233" s="11" t="s">
        <v>85</v>
      </c>
      <c r="AW233" s="11" t="s">
        <v>36</v>
      </c>
      <c r="AX233" s="11" t="s">
        <v>73</v>
      </c>
      <c r="AY233" s="167" t="s">
        <v>121</v>
      </c>
    </row>
    <row r="234" spans="2:65" s="12" customFormat="1" ht="13.5">
      <c r="B234" s="173"/>
      <c r="D234" s="163" t="s">
        <v>132</v>
      </c>
      <c r="E234" s="174" t="s">
        <v>21</v>
      </c>
      <c r="F234" s="175" t="s">
        <v>227</v>
      </c>
      <c r="H234" s="176" t="s">
        <v>21</v>
      </c>
      <c r="I234" s="177"/>
      <c r="L234" s="173"/>
      <c r="M234" s="178"/>
      <c r="T234" s="179"/>
      <c r="AT234" s="176" t="s">
        <v>132</v>
      </c>
      <c r="AU234" s="176" t="s">
        <v>85</v>
      </c>
      <c r="AV234" s="12" t="s">
        <v>78</v>
      </c>
      <c r="AW234" s="12" t="s">
        <v>36</v>
      </c>
      <c r="AX234" s="12" t="s">
        <v>73</v>
      </c>
      <c r="AY234" s="176" t="s">
        <v>121</v>
      </c>
    </row>
    <row r="235" spans="2:65" s="11" customFormat="1" ht="13.5">
      <c r="B235" s="166"/>
      <c r="D235" s="163" t="s">
        <v>132</v>
      </c>
      <c r="E235" s="167" t="s">
        <v>21</v>
      </c>
      <c r="F235" s="168" t="s">
        <v>399</v>
      </c>
      <c r="H235" s="169">
        <v>1101.825</v>
      </c>
      <c r="I235" s="170"/>
      <c r="L235" s="166"/>
      <c r="M235" s="171"/>
      <c r="T235" s="172"/>
      <c r="AT235" s="167" t="s">
        <v>132</v>
      </c>
      <c r="AU235" s="167" t="s">
        <v>85</v>
      </c>
      <c r="AV235" s="11" t="s">
        <v>85</v>
      </c>
      <c r="AW235" s="11" t="s">
        <v>36</v>
      </c>
      <c r="AX235" s="11" t="s">
        <v>73</v>
      </c>
      <c r="AY235" s="167" t="s">
        <v>121</v>
      </c>
    </row>
    <row r="236" spans="2:65" s="13" customFormat="1" ht="13.5">
      <c r="B236" s="180"/>
      <c r="D236" s="163" t="s">
        <v>132</v>
      </c>
      <c r="E236" s="181" t="s">
        <v>21</v>
      </c>
      <c r="F236" s="182" t="s">
        <v>143</v>
      </c>
      <c r="H236" s="183">
        <v>2311.9499999999998</v>
      </c>
      <c r="I236" s="184"/>
      <c r="L236" s="180"/>
      <c r="M236" s="185"/>
      <c r="T236" s="186"/>
      <c r="AT236" s="187" t="s">
        <v>132</v>
      </c>
      <c r="AU236" s="187" t="s">
        <v>85</v>
      </c>
      <c r="AV236" s="13" t="s">
        <v>128</v>
      </c>
      <c r="AW236" s="13" t="s">
        <v>36</v>
      </c>
      <c r="AX236" s="13" t="s">
        <v>78</v>
      </c>
      <c r="AY236" s="187" t="s">
        <v>121</v>
      </c>
    </row>
    <row r="237" spans="2:65" s="10" customFormat="1" ht="29.85" customHeight="1">
      <c r="B237" s="139"/>
      <c r="D237" s="140" t="s">
        <v>72</v>
      </c>
      <c r="E237" s="149" t="s">
        <v>400</v>
      </c>
      <c r="F237" s="149" t="s">
        <v>401</v>
      </c>
      <c r="I237" s="142"/>
      <c r="J237" s="150">
        <f>BK237</f>
        <v>0</v>
      </c>
      <c r="L237" s="139"/>
      <c r="M237" s="144"/>
      <c r="P237" s="145">
        <f>SUM(P238:P239)</f>
        <v>0</v>
      </c>
      <c r="R237" s="145">
        <f>SUM(R238:R239)</f>
        <v>0</v>
      </c>
      <c r="T237" s="146">
        <f>SUM(T238:T239)</f>
        <v>0</v>
      </c>
      <c r="AR237" s="140" t="s">
        <v>78</v>
      </c>
      <c r="AT237" s="147" t="s">
        <v>72</v>
      </c>
      <c r="AU237" s="147" t="s">
        <v>78</v>
      </c>
      <c r="AY237" s="140" t="s">
        <v>121</v>
      </c>
      <c r="BK237" s="148">
        <f>SUM(BK238:BK239)</f>
        <v>0</v>
      </c>
    </row>
    <row r="238" spans="2:65" s="1" customFormat="1" ht="31.5" customHeight="1">
      <c r="B238" s="38"/>
      <c r="C238" s="151" t="s">
        <v>402</v>
      </c>
      <c r="D238" s="151" t="s">
        <v>123</v>
      </c>
      <c r="E238" s="152" t="s">
        <v>403</v>
      </c>
      <c r="F238" s="153" t="s">
        <v>404</v>
      </c>
      <c r="G238" s="154" t="s">
        <v>211</v>
      </c>
      <c r="H238" s="155">
        <v>74.733999999999995</v>
      </c>
      <c r="I238" s="156"/>
      <c r="J238" s="157">
        <f>ROUND(I238*H238,2)</f>
        <v>0</v>
      </c>
      <c r="K238" s="153" t="s">
        <v>127</v>
      </c>
      <c r="L238" s="38"/>
      <c r="M238" s="158" t="s">
        <v>21</v>
      </c>
      <c r="N238" s="159" t="s">
        <v>44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1">
        <f>S238*H238</f>
        <v>0</v>
      </c>
      <c r="AR238" s="22" t="s">
        <v>128</v>
      </c>
      <c r="AT238" s="22" t="s">
        <v>123</v>
      </c>
      <c r="AU238" s="22" t="s">
        <v>85</v>
      </c>
      <c r="AY238" s="22" t="s">
        <v>121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22" t="s">
        <v>78</v>
      </c>
      <c r="BK238" s="162">
        <f>ROUND(I238*H238,2)</f>
        <v>0</v>
      </c>
      <c r="BL238" s="22" t="s">
        <v>128</v>
      </c>
      <c r="BM238" s="22" t="s">
        <v>405</v>
      </c>
    </row>
    <row r="239" spans="2:65" s="1" customFormat="1" ht="27">
      <c r="B239" s="38"/>
      <c r="D239" s="163" t="s">
        <v>130</v>
      </c>
      <c r="F239" s="164" t="s">
        <v>406</v>
      </c>
      <c r="I239" s="92"/>
      <c r="L239" s="38"/>
      <c r="M239" s="165"/>
      <c r="T239" s="63"/>
      <c r="AT239" s="22" t="s">
        <v>130</v>
      </c>
      <c r="AU239" s="22" t="s">
        <v>85</v>
      </c>
    </row>
    <row r="240" spans="2:65" s="10" customFormat="1" ht="37.35" customHeight="1">
      <c r="B240" s="139"/>
      <c r="D240" s="140" t="s">
        <v>72</v>
      </c>
      <c r="E240" s="141" t="s">
        <v>407</v>
      </c>
      <c r="F240" s="141" t="s">
        <v>408</v>
      </c>
      <c r="I240" s="142"/>
      <c r="J240" s="143">
        <f>BK240</f>
        <v>0</v>
      </c>
      <c r="L240" s="139"/>
      <c r="M240" s="144"/>
      <c r="P240" s="145">
        <f>P241</f>
        <v>0</v>
      </c>
      <c r="R240" s="145">
        <f>R241</f>
        <v>3.9499999999999995E-3</v>
      </c>
      <c r="T240" s="146">
        <f>T241</f>
        <v>0</v>
      </c>
      <c r="AR240" s="140" t="s">
        <v>85</v>
      </c>
      <c r="AT240" s="147" t="s">
        <v>72</v>
      </c>
      <c r="AU240" s="147" t="s">
        <v>73</v>
      </c>
      <c r="AY240" s="140" t="s">
        <v>121</v>
      </c>
      <c r="BK240" s="148">
        <f>BK241</f>
        <v>0</v>
      </c>
    </row>
    <row r="241" spans="2:65" s="10" customFormat="1" ht="19.899999999999999" customHeight="1">
      <c r="B241" s="139"/>
      <c r="D241" s="140" t="s">
        <v>72</v>
      </c>
      <c r="E241" s="149" t="s">
        <v>409</v>
      </c>
      <c r="F241" s="149" t="s">
        <v>410</v>
      </c>
      <c r="I241" s="142"/>
      <c r="J241" s="150">
        <f>BK241</f>
        <v>0</v>
      </c>
      <c r="L241" s="139"/>
      <c r="M241" s="144"/>
      <c r="P241" s="145">
        <f>SUM(P242:P243)</f>
        <v>0</v>
      </c>
      <c r="R241" s="145">
        <f>SUM(R242:R243)</f>
        <v>3.9499999999999995E-3</v>
      </c>
      <c r="T241" s="146">
        <f>SUM(T242:T243)</f>
        <v>0</v>
      </c>
      <c r="AR241" s="140" t="s">
        <v>85</v>
      </c>
      <c r="AT241" s="147" t="s">
        <v>72</v>
      </c>
      <c r="AU241" s="147" t="s">
        <v>78</v>
      </c>
      <c r="AY241" s="140" t="s">
        <v>121</v>
      </c>
      <c r="BK241" s="148">
        <f>SUM(BK242:BK243)</f>
        <v>0</v>
      </c>
    </row>
    <row r="242" spans="2:65" s="1" customFormat="1" ht="22.5" customHeight="1">
      <c r="B242" s="38"/>
      <c r="C242" s="151" t="s">
        <v>411</v>
      </c>
      <c r="D242" s="151" t="s">
        <v>123</v>
      </c>
      <c r="E242" s="152" t="s">
        <v>412</v>
      </c>
      <c r="F242" s="153" t="s">
        <v>413</v>
      </c>
      <c r="G242" s="154" t="s">
        <v>345</v>
      </c>
      <c r="H242" s="155">
        <v>5</v>
      </c>
      <c r="I242" s="156"/>
      <c r="J242" s="157">
        <f>ROUND(I242*H242,2)</f>
        <v>0</v>
      </c>
      <c r="K242" s="153" t="s">
        <v>127</v>
      </c>
      <c r="L242" s="38"/>
      <c r="M242" s="158" t="s">
        <v>21</v>
      </c>
      <c r="N242" s="159" t="s">
        <v>44</v>
      </c>
      <c r="P242" s="160">
        <f>O242*H242</f>
        <v>0</v>
      </c>
      <c r="Q242" s="160">
        <v>1.8000000000000001E-4</v>
      </c>
      <c r="R242" s="160">
        <f>Q242*H242</f>
        <v>9.0000000000000008E-4</v>
      </c>
      <c r="S242" s="160">
        <v>0</v>
      </c>
      <c r="T242" s="161">
        <f>S242*H242</f>
        <v>0</v>
      </c>
      <c r="AR242" s="22" t="s">
        <v>220</v>
      </c>
      <c r="AT242" s="22" t="s">
        <v>123</v>
      </c>
      <c r="AU242" s="22" t="s">
        <v>85</v>
      </c>
      <c r="AY242" s="22" t="s">
        <v>121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22" t="s">
        <v>78</v>
      </c>
      <c r="BK242" s="162">
        <f>ROUND(I242*H242,2)</f>
        <v>0</v>
      </c>
      <c r="BL242" s="22" t="s">
        <v>220</v>
      </c>
      <c r="BM242" s="22" t="s">
        <v>414</v>
      </c>
    </row>
    <row r="243" spans="2:65" s="1" customFormat="1" ht="22.5" customHeight="1">
      <c r="B243" s="38"/>
      <c r="C243" s="188" t="s">
        <v>415</v>
      </c>
      <c r="D243" s="188" t="s">
        <v>152</v>
      </c>
      <c r="E243" s="189" t="s">
        <v>416</v>
      </c>
      <c r="F243" s="190" t="s">
        <v>417</v>
      </c>
      <c r="G243" s="191" t="s">
        <v>345</v>
      </c>
      <c r="H243" s="192">
        <v>5</v>
      </c>
      <c r="I243" s="193"/>
      <c r="J243" s="194">
        <f>ROUND(I243*H243,2)</f>
        <v>0</v>
      </c>
      <c r="K243" s="190" t="s">
        <v>127</v>
      </c>
      <c r="L243" s="195"/>
      <c r="M243" s="196" t="s">
        <v>21</v>
      </c>
      <c r="N243" s="197" t="s">
        <v>44</v>
      </c>
      <c r="P243" s="160">
        <f>O243*H243</f>
        <v>0</v>
      </c>
      <c r="Q243" s="160">
        <v>6.0999999999999997E-4</v>
      </c>
      <c r="R243" s="160">
        <f>Q243*H243</f>
        <v>3.0499999999999998E-3</v>
      </c>
      <c r="S243" s="160">
        <v>0</v>
      </c>
      <c r="T243" s="161">
        <f>S243*H243</f>
        <v>0</v>
      </c>
      <c r="AR243" s="22" t="s">
        <v>305</v>
      </c>
      <c r="AT243" s="22" t="s">
        <v>152</v>
      </c>
      <c r="AU243" s="22" t="s">
        <v>85</v>
      </c>
      <c r="AY243" s="22" t="s">
        <v>121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22" t="s">
        <v>78</v>
      </c>
      <c r="BK243" s="162">
        <f>ROUND(I243*H243,2)</f>
        <v>0</v>
      </c>
      <c r="BL243" s="22" t="s">
        <v>220</v>
      </c>
      <c r="BM243" s="22" t="s">
        <v>418</v>
      </c>
    </row>
    <row r="244" spans="2:65" s="10" customFormat="1" ht="37.35" customHeight="1">
      <c r="B244" s="139"/>
      <c r="D244" s="140" t="s">
        <v>72</v>
      </c>
      <c r="E244" s="141" t="s">
        <v>419</v>
      </c>
      <c r="F244" s="141" t="s">
        <v>420</v>
      </c>
      <c r="I244" s="142"/>
      <c r="J244" s="143">
        <f>BK244</f>
        <v>0</v>
      </c>
      <c r="L244" s="139"/>
      <c r="M244" s="144"/>
      <c r="P244" s="145">
        <f>P245+P247</f>
        <v>0</v>
      </c>
      <c r="R244" s="145">
        <f>R245+R247</f>
        <v>0</v>
      </c>
      <c r="T244" s="146">
        <f>T245+T247</f>
        <v>0</v>
      </c>
      <c r="AR244" s="140" t="s">
        <v>151</v>
      </c>
      <c r="AT244" s="147" t="s">
        <v>72</v>
      </c>
      <c r="AU244" s="147" t="s">
        <v>73</v>
      </c>
      <c r="AY244" s="140" t="s">
        <v>121</v>
      </c>
      <c r="BK244" s="148">
        <f>BK245+BK247</f>
        <v>0</v>
      </c>
    </row>
    <row r="245" spans="2:65" s="10" customFormat="1" ht="19.899999999999999" customHeight="1">
      <c r="B245" s="139"/>
      <c r="D245" s="140" t="s">
        <v>72</v>
      </c>
      <c r="E245" s="149" t="s">
        <v>421</v>
      </c>
      <c r="F245" s="149" t="s">
        <v>422</v>
      </c>
      <c r="I245" s="142"/>
      <c r="J245" s="150">
        <f>BK245</f>
        <v>0</v>
      </c>
      <c r="L245" s="139"/>
      <c r="M245" s="144"/>
      <c r="P245" s="145">
        <f>P246</f>
        <v>0</v>
      </c>
      <c r="R245" s="145">
        <f>R246</f>
        <v>0</v>
      </c>
      <c r="T245" s="146">
        <f>T246</f>
        <v>0</v>
      </c>
      <c r="AR245" s="140" t="s">
        <v>151</v>
      </c>
      <c r="AT245" s="147" t="s">
        <v>72</v>
      </c>
      <c r="AU245" s="147" t="s">
        <v>78</v>
      </c>
      <c r="AY245" s="140" t="s">
        <v>121</v>
      </c>
      <c r="BK245" s="148">
        <f>BK246</f>
        <v>0</v>
      </c>
    </row>
    <row r="246" spans="2:65" s="1" customFormat="1" ht="31.5" customHeight="1">
      <c r="B246" s="38"/>
      <c r="C246" s="151" t="s">
        <v>423</v>
      </c>
      <c r="D246" s="151" t="s">
        <v>123</v>
      </c>
      <c r="E246" s="152" t="s">
        <v>424</v>
      </c>
      <c r="F246" s="153" t="s">
        <v>425</v>
      </c>
      <c r="G246" s="154" t="s">
        <v>426</v>
      </c>
      <c r="H246" s="155">
        <v>1</v>
      </c>
      <c r="I246" s="156"/>
      <c r="J246" s="157">
        <f>ROUND(I246*H246,2)</f>
        <v>0</v>
      </c>
      <c r="K246" s="153" t="s">
        <v>127</v>
      </c>
      <c r="L246" s="38"/>
      <c r="M246" s="158" t="s">
        <v>21</v>
      </c>
      <c r="N246" s="159" t="s">
        <v>44</v>
      </c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1">
        <f>S246*H246</f>
        <v>0</v>
      </c>
      <c r="AR246" s="22" t="s">
        <v>427</v>
      </c>
      <c r="AT246" s="22" t="s">
        <v>123</v>
      </c>
      <c r="AU246" s="22" t="s">
        <v>85</v>
      </c>
      <c r="AY246" s="22" t="s">
        <v>121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22" t="s">
        <v>78</v>
      </c>
      <c r="BK246" s="162">
        <f>ROUND(I246*H246,2)</f>
        <v>0</v>
      </c>
      <c r="BL246" s="22" t="s">
        <v>427</v>
      </c>
      <c r="BM246" s="22" t="s">
        <v>428</v>
      </c>
    </row>
    <row r="247" spans="2:65" s="10" customFormat="1" ht="29.85" customHeight="1">
      <c r="B247" s="139"/>
      <c r="D247" s="140" t="s">
        <v>72</v>
      </c>
      <c r="E247" s="149" t="s">
        <v>429</v>
      </c>
      <c r="F247" s="149" t="s">
        <v>430</v>
      </c>
      <c r="I247" s="142"/>
      <c r="J247" s="150">
        <f>BK247</f>
        <v>0</v>
      </c>
      <c r="L247" s="139"/>
      <c r="M247" s="144"/>
      <c r="P247" s="145">
        <f>SUM(P248:P249)</f>
        <v>0</v>
      </c>
      <c r="R247" s="145">
        <f>SUM(R248:R249)</f>
        <v>0</v>
      </c>
      <c r="T247" s="146">
        <f>SUM(T248:T249)</f>
        <v>0</v>
      </c>
      <c r="AR247" s="140" t="s">
        <v>151</v>
      </c>
      <c r="AT247" s="147" t="s">
        <v>72</v>
      </c>
      <c r="AU247" s="147" t="s">
        <v>78</v>
      </c>
      <c r="AY247" s="140" t="s">
        <v>121</v>
      </c>
      <c r="BK247" s="148">
        <f>SUM(BK248:BK249)</f>
        <v>0</v>
      </c>
    </row>
    <row r="248" spans="2:65" s="1" customFormat="1" ht="31.5" customHeight="1">
      <c r="B248" s="38"/>
      <c r="C248" s="151" t="s">
        <v>431</v>
      </c>
      <c r="D248" s="151" t="s">
        <v>123</v>
      </c>
      <c r="E248" s="152" t="s">
        <v>432</v>
      </c>
      <c r="F248" s="153" t="s">
        <v>433</v>
      </c>
      <c r="G248" s="154" t="s">
        <v>426</v>
      </c>
      <c r="H248" s="155">
        <v>1</v>
      </c>
      <c r="I248" s="156"/>
      <c r="J248" s="157">
        <f>ROUND(I248*H248,2)</f>
        <v>0</v>
      </c>
      <c r="K248" s="153" t="s">
        <v>127</v>
      </c>
      <c r="L248" s="38"/>
      <c r="M248" s="158" t="s">
        <v>21</v>
      </c>
      <c r="N248" s="159" t="s">
        <v>44</v>
      </c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AR248" s="22" t="s">
        <v>427</v>
      </c>
      <c r="AT248" s="22" t="s">
        <v>123</v>
      </c>
      <c r="AU248" s="22" t="s">
        <v>85</v>
      </c>
      <c r="AY248" s="22" t="s">
        <v>121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22" t="s">
        <v>78</v>
      </c>
      <c r="BK248" s="162">
        <f>ROUND(I248*H248,2)</f>
        <v>0</v>
      </c>
      <c r="BL248" s="22" t="s">
        <v>427</v>
      </c>
      <c r="BM248" s="22" t="s">
        <v>434</v>
      </c>
    </row>
    <row r="249" spans="2:65" s="1" customFormat="1" ht="22.5" customHeight="1">
      <c r="B249" s="38"/>
      <c r="C249" s="151" t="s">
        <v>435</v>
      </c>
      <c r="D249" s="151" t="s">
        <v>123</v>
      </c>
      <c r="E249" s="152" t="s">
        <v>436</v>
      </c>
      <c r="F249" s="153" t="s">
        <v>437</v>
      </c>
      <c r="G249" s="154" t="s">
        <v>426</v>
      </c>
      <c r="H249" s="155">
        <v>1</v>
      </c>
      <c r="I249" s="156"/>
      <c r="J249" s="157">
        <f>ROUND(I249*H249,2)</f>
        <v>0</v>
      </c>
      <c r="K249" s="153" t="s">
        <v>127</v>
      </c>
      <c r="L249" s="38"/>
      <c r="M249" s="158" t="s">
        <v>21</v>
      </c>
      <c r="N249" s="198" t="s">
        <v>44</v>
      </c>
      <c r="O249" s="199"/>
      <c r="P249" s="200">
        <f>O249*H249</f>
        <v>0</v>
      </c>
      <c r="Q249" s="200">
        <v>0</v>
      </c>
      <c r="R249" s="200">
        <f>Q249*H249</f>
        <v>0</v>
      </c>
      <c r="S249" s="200">
        <v>0</v>
      </c>
      <c r="T249" s="201">
        <f>S249*H249</f>
        <v>0</v>
      </c>
      <c r="AR249" s="22" t="s">
        <v>427</v>
      </c>
      <c r="AT249" s="22" t="s">
        <v>123</v>
      </c>
      <c r="AU249" s="22" t="s">
        <v>85</v>
      </c>
      <c r="AY249" s="22" t="s">
        <v>121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22" t="s">
        <v>78</v>
      </c>
      <c r="BK249" s="162">
        <f>ROUND(I249*H249,2)</f>
        <v>0</v>
      </c>
      <c r="BL249" s="22" t="s">
        <v>427</v>
      </c>
      <c r="BM249" s="22" t="s">
        <v>438</v>
      </c>
    </row>
    <row r="250" spans="2:65" s="1" customFormat="1" ht="6.95" customHeight="1">
      <c r="B250" s="51"/>
      <c r="C250" s="52"/>
      <c r="D250" s="52"/>
      <c r="E250" s="52"/>
      <c r="F250" s="52"/>
      <c r="G250" s="52"/>
      <c r="H250" s="52"/>
      <c r="I250" s="110"/>
      <c r="J250" s="52"/>
      <c r="K250" s="52"/>
      <c r="L250" s="38"/>
    </row>
  </sheetData>
  <sheetProtection algorithmName="SHA-512" hashValue="quRnLV7QgUf/XBtlh4IjE1Rm9inzdAlQPUEhcweJGLCiApUFwuNHBaKpVfCof6Y0J1e3DYT2os5sBSck0AWB/g==" saltValue="1FlgYYiS+2jOcbVUg8qEIQ==" spinCount="100000" sheet="1" objects="1" scenarios="1" formatCells="0" formatColumns="0" formatRows="0" sort="0" autoFilter="0"/>
  <autoFilter ref="C82:K249" xr:uid="{00000000-0009-0000-0000-000001000000}"/>
  <mergeCells count="6">
    <mergeCell ref="L2:V2"/>
    <mergeCell ref="E7:H7"/>
    <mergeCell ref="E22:H22"/>
    <mergeCell ref="E43:H43"/>
    <mergeCell ref="E75:H75"/>
    <mergeCell ref="G1:H1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8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2" customWidth="1"/>
    <col min="2" max="2" width="1.6640625" style="202" customWidth="1"/>
    <col min="3" max="4" width="5" style="202" customWidth="1"/>
    <col min="5" max="5" width="11.6640625" style="202" customWidth="1"/>
    <col min="6" max="6" width="9.1640625" style="202" customWidth="1"/>
    <col min="7" max="7" width="5" style="202" customWidth="1"/>
    <col min="8" max="8" width="77.83203125" style="202" customWidth="1"/>
    <col min="9" max="10" width="20" style="202" customWidth="1"/>
    <col min="11" max="11" width="1.6640625" style="202" customWidth="1"/>
  </cols>
  <sheetData>
    <row r="1" spans="2:11" ht="37.5" customHeight="1"/>
    <row r="2" spans="2:1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pans="2:11" s="14" customFormat="1" ht="45" customHeight="1">
      <c r="B3" s="206"/>
      <c r="C3" s="320" t="s">
        <v>439</v>
      </c>
      <c r="D3" s="320"/>
      <c r="E3" s="320"/>
      <c r="F3" s="320"/>
      <c r="G3" s="320"/>
      <c r="H3" s="320"/>
      <c r="I3" s="320"/>
      <c r="J3" s="320"/>
      <c r="K3" s="207"/>
    </row>
    <row r="4" spans="2:11" ht="25.5" customHeight="1">
      <c r="B4" s="208"/>
      <c r="C4" s="324" t="s">
        <v>440</v>
      </c>
      <c r="D4" s="324"/>
      <c r="E4" s="324"/>
      <c r="F4" s="324"/>
      <c r="G4" s="324"/>
      <c r="H4" s="324"/>
      <c r="I4" s="324"/>
      <c r="J4" s="324"/>
      <c r="K4" s="209"/>
    </row>
    <row r="5" spans="2:11" ht="5.25" customHeight="1">
      <c r="B5" s="208"/>
      <c r="C5" s="210"/>
      <c r="D5" s="210"/>
      <c r="E5" s="210"/>
      <c r="F5" s="210"/>
      <c r="G5" s="210"/>
      <c r="H5" s="210"/>
      <c r="I5" s="210"/>
      <c r="J5" s="210"/>
      <c r="K5" s="209"/>
    </row>
    <row r="6" spans="2:11" ht="15" customHeight="1">
      <c r="B6" s="208"/>
      <c r="C6" s="323" t="s">
        <v>441</v>
      </c>
      <c r="D6" s="323"/>
      <c r="E6" s="323"/>
      <c r="F6" s="323"/>
      <c r="G6" s="323"/>
      <c r="H6" s="323"/>
      <c r="I6" s="323"/>
      <c r="J6" s="323"/>
      <c r="K6" s="209"/>
    </row>
    <row r="7" spans="2:11" ht="15" customHeight="1">
      <c r="B7" s="212"/>
      <c r="C7" s="323" t="s">
        <v>442</v>
      </c>
      <c r="D7" s="323"/>
      <c r="E7" s="323"/>
      <c r="F7" s="323"/>
      <c r="G7" s="323"/>
      <c r="H7" s="323"/>
      <c r="I7" s="323"/>
      <c r="J7" s="323"/>
      <c r="K7" s="209"/>
    </row>
    <row r="8" spans="2:1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pans="2:11" ht="15" customHeight="1">
      <c r="B9" s="212"/>
      <c r="C9" s="323" t="s">
        <v>443</v>
      </c>
      <c r="D9" s="323"/>
      <c r="E9" s="323"/>
      <c r="F9" s="323"/>
      <c r="G9" s="323"/>
      <c r="H9" s="323"/>
      <c r="I9" s="323"/>
      <c r="J9" s="323"/>
      <c r="K9" s="209"/>
    </row>
    <row r="10" spans="2:11" ht="15" customHeight="1">
      <c r="B10" s="212"/>
      <c r="C10" s="211"/>
      <c r="D10" s="323" t="s">
        <v>444</v>
      </c>
      <c r="E10" s="323"/>
      <c r="F10" s="323"/>
      <c r="G10" s="323"/>
      <c r="H10" s="323"/>
      <c r="I10" s="323"/>
      <c r="J10" s="323"/>
      <c r="K10" s="209"/>
    </row>
    <row r="11" spans="2:11" ht="15" customHeight="1">
      <c r="B11" s="212"/>
      <c r="C11" s="213"/>
      <c r="D11" s="323" t="s">
        <v>445</v>
      </c>
      <c r="E11" s="323"/>
      <c r="F11" s="323"/>
      <c r="G11" s="323"/>
      <c r="H11" s="323"/>
      <c r="I11" s="323"/>
      <c r="J11" s="323"/>
      <c r="K11" s="209"/>
    </row>
    <row r="12" spans="2:11" ht="12.75" customHeight="1">
      <c r="B12" s="212"/>
      <c r="C12" s="213"/>
      <c r="D12" s="213"/>
      <c r="E12" s="213"/>
      <c r="F12" s="213"/>
      <c r="G12" s="213"/>
      <c r="H12" s="213"/>
      <c r="I12" s="213"/>
      <c r="J12" s="213"/>
      <c r="K12" s="209"/>
    </row>
    <row r="13" spans="2:11" ht="15" customHeight="1">
      <c r="B13" s="212"/>
      <c r="C13" s="213"/>
      <c r="D13" s="323" t="s">
        <v>446</v>
      </c>
      <c r="E13" s="323"/>
      <c r="F13" s="323"/>
      <c r="G13" s="323"/>
      <c r="H13" s="323"/>
      <c r="I13" s="323"/>
      <c r="J13" s="323"/>
      <c r="K13" s="209"/>
    </row>
    <row r="14" spans="2:11" ht="15" customHeight="1">
      <c r="B14" s="212"/>
      <c r="C14" s="213"/>
      <c r="D14" s="323" t="s">
        <v>447</v>
      </c>
      <c r="E14" s="323"/>
      <c r="F14" s="323"/>
      <c r="G14" s="323"/>
      <c r="H14" s="323"/>
      <c r="I14" s="323"/>
      <c r="J14" s="323"/>
      <c r="K14" s="209"/>
    </row>
    <row r="15" spans="2:11" ht="15" customHeight="1">
      <c r="B15" s="212"/>
      <c r="C15" s="213"/>
      <c r="D15" s="323" t="s">
        <v>448</v>
      </c>
      <c r="E15" s="323"/>
      <c r="F15" s="323"/>
      <c r="G15" s="323"/>
      <c r="H15" s="323"/>
      <c r="I15" s="323"/>
      <c r="J15" s="323"/>
      <c r="K15" s="209"/>
    </row>
    <row r="16" spans="2:11" ht="15" customHeight="1">
      <c r="B16" s="212"/>
      <c r="C16" s="213"/>
      <c r="D16" s="213"/>
      <c r="E16" s="214" t="s">
        <v>77</v>
      </c>
      <c r="F16" s="323" t="s">
        <v>449</v>
      </c>
      <c r="G16" s="323"/>
      <c r="H16" s="323"/>
      <c r="I16" s="323"/>
      <c r="J16" s="323"/>
      <c r="K16" s="209"/>
    </row>
    <row r="17" spans="2:11" ht="15" customHeight="1">
      <c r="B17" s="212"/>
      <c r="C17" s="213"/>
      <c r="D17" s="213"/>
      <c r="E17" s="214" t="s">
        <v>450</v>
      </c>
      <c r="F17" s="323" t="s">
        <v>451</v>
      </c>
      <c r="G17" s="323"/>
      <c r="H17" s="323"/>
      <c r="I17" s="323"/>
      <c r="J17" s="323"/>
      <c r="K17" s="209"/>
    </row>
    <row r="18" spans="2:11" ht="15" customHeight="1">
      <c r="B18" s="212"/>
      <c r="C18" s="213"/>
      <c r="D18" s="213"/>
      <c r="E18" s="214" t="s">
        <v>452</v>
      </c>
      <c r="F18" s="323" t="s">
        <v>453</v>
      </c>
      <c r="G18" s="323"/>
      <c r="H18" s="323"/>
      <c r="I18" s="323"/>
      <c r="J18" s="323"/>
      <c r="K18" s="209"/>
    </row>
    <row r="19" spans="2:11" ht="15" customHeight="1">
      <c r="B19" s="212"/>
      <c r="C19" s="213"/>
      <c r="D19" s="213"/>
      <c r="E19" s="214" t="s">
        <v>454</v>
      </c>
      <c r="F19" s="323" t="s">
        <v>455</v>
      </c>
      <c r="G19" s="323"/>
      <c r="H19" s="323"/>
      <c r="I19" s="323"/>
      <c r="J19" s="323"/>
      <c r="K19" s="209"/>
    </row>
    <row r="20" spans="2:11" ht="15" customHeight="1">
      <c r="B20" s="212"/>
      <c r="C20" s="213"/>
      <c r="D20" s="213"/>
      <c r="E20" s="214" t="s">
        <v>456</v>
      </c>
      <c r="F20" s="323" t="s">
        <v>457</v>
      </c>
      <c r="G20" s="323"/>
      <c r="H20" s="323"/>
      <c r="I20" s="323"/>
      <c r="J20" s="323"/>
      <c r="K20" s="209"/>
    </row>
    <row r="21" spans="2:11" ht="15" customHeight="1">
      <c r="B21" s="212"/>
      <c r="C21" s="213"/>
      <c r="D21" s="213"/>
      <c r="E21" s="214" t="s">
        <v>458</v>
      </c>
      <c r="F21" s="323" t="s">
        <v>459</v>
      </c>
      <c r="G21" s="323"/>
      <c r="H21" s="323"/>
      <c r="I21" s="323"/>
      <c r="J21" s="323"/>
      <c r="K21" s="209"/>
    </row>
    <row r="22" spans="2:11" ht="12.75" customHeight="1">
      <c r="B22" s="212"/>
      <c r="C22" s="213"/>
      <c r="D22" s="213"/>
      <c r="E22" s="213"/>
      <c r="F22" s="213"/>
      <c r="G22" s="213"/>
      <c r="H22" s="213"/>
      <c r="I22" s="213"/>
      <c r="J22" s="213"/>
      <c r="K22" s="209"/>
    </row>
    <row r="23" spans="2:11" ht="15" customHeight="1">
      <c r="B23" s="212"/>
      <c r="C23" s="323" t="s">
        <v>460</v>
      </c>
      <c r="D23" s="323"/>
      <c r="E23" s="323"/>
      <c r="F23" s="323"/>
      <c r="G23" s="323"/>
      <c r="H23" s="323"/>
      <c r="I23" s="323"/>
      <c r="J23" s="323"/>
      <c r="K23" s="209"/>
    </row>
    <row r="24" spans="2:11" ht="15" customHeight="1">
      <c r="B24" s="212"/>
      <c r="C24" s="323" t="s">
        <v>461</v>
      </c>
      <c r="D24" s="323"/>
      <c r="E24" s="323"/>
      <c r="F24" s="323"/>
      <c r="G24" s="323"/>
      <c r="H24" s="323"/>
      <c r="I24" s="323"/>
      <c r="J24" s="323"/>
      <c r="K24" s="209"/>
    </row>
    <row r="25" spans="2:11" ht="15" customHeight="1">
      <c r="B25" s="212"/>
      <c r="C25" s="211"/>
      <c r="D25" s="323" t="s">
        <v>462</v>
      </c>
      <c r="E25" s="323"/>
      <c r="F25" s="323"/>
      <c r="G25" s="323"/>
      <c r="H25" s="323"/>
      <c r="I25" s="323"/>
      <c r="J25" s="323"/>
      <c r="K25" s="209"/>
    </row>
    <row r="26" spans="2:11" ht="15" customHeight="1">
      <c r="B26" s="212"/>
      <c r="C26" s="213"/>
      <c r="D26" s="323" t="s">
        <v>463</v>
      </c>
      <c r="E26" s="323"/>
      <c r="F26" s="323"/>
      <c r="G26" s="323"/>
      <c r="H26" s="323"/>
      <c r="I26" s="323"/>
      <c r="J26" s="323"/>
      <c r="K26" s="209"/>
    </row>
    <row r="27" spans="2:11" ht="12.75" customHeight="1">
      <c r="B27" s="212"/>
      <c r="C27" s="213"/>
      <c r="D27" s="213"/>
      <c r="E27" s="213"/>
      <c r="F27" s="213"/>
      <c r="G27" s="213"/>
      <c r="H27" s="213"/>
      <c r="I27" s="213"/>
      <c r="J27" s="213"/>
      <c r="K27" s="209"/>
    </row>
    <row r="28" spans="2:11" ht="15" customHeight="1">
      <c r="B28" s="212"/>
      <c r="C28" s="213"/>
      <c r="D28" s="323" t="s">
        <v>464</v>
      </c>
      <c r="E28" s="323"/>
      <c r="F28" s="323"/>
      <c r="G28" s="323"/>
      <c r="H28" s="323"/>
      <c r="I28" s="323"/>
      <c r="J28" s="323"/>
      <c r="K28" s="209"/>
    </row>
    <row r="29" spans="2:11" ht="15" customHeight="1">
      <c r="B29" s="212"/>
      <c r="C29" s="213"/>
      <c r="D29" s="323" t="s">
        <v>465</v>
      </c>
      <c r="E29" s="323"/>
      <c r="F29" s="323"/>
      <c r="G29" s="323"/>
      <c r="H29" s="323"/>
      <c r="I29" s="323"/>
      <c r="J29" s="323"/>
      <c r="K29" s="209"/>
    </row>
    <row r="30" spans="2:11" ht="12.75" customHeight="1">
      <c r="B30" s="212"/>
      <c r="C30" s="213"/>
      <c r="D30" s="213"/>
      <c r="E30" s="213"/>
      <c r="F30" s="213"/>
      <c r="G30" s="213"/>
      <c r="H30" s="213"/>
      <c r="I30" s="213"/>
      <c r="J30" s="213"/>
      <c r="K30" s="209"/>
    </row>
    <row r="31" spans="2:11" ht="15" customHeight="1">
      <c r="B31" s="212"/>
      <c r="C31" s="213"/>
      <c r="D31" s="323" t="s">
        <v>466</v>
      </c>
      <c r="E31" s="323"/>
      <c r="F31" s="323"/>
      <c r="G31" s="323"/>
      <c r="H31" s="323"/>
      <c r="I31" s="323"/>
      <c r="J31" s="323"/>
      <c r="K31" s="209"/>
    </row>
    <row r="32" spans="2:11" ht="15" customHeight="1">
      <c r="B32" s="212"/>
      <c r="C32" s="213"/>
      <c r="D32" s="323" t="s">
        <v>467</v>
      </c>
      <c r="E32" s="323"/>
      <c r="F32" s="323"/>
      <c r="G32" s="323"/>
      <c r="H32" s="323"/>
      <c r="I32" s="323"/>
      <c r="J32" s="323"/>
      <c r="K32" s="209"/>
    </row>
    <row r="33" spans="2:11" ht="15" customHeight="1">
      <c r="B33" s="212"/>
      <c r="C33" s="213"/>
      <c r="D33" s="323" t="s">
        <v>468</v>
      </c>
      <c r="E33" s="323"/>
      <c r="F33" s="323"/>
      <c r="G33" s="323"/>
      <c r="H33" s="323"/>
      <c r="I33" s="323"/>
      <c r="J33" s="323"/>
      <c r="K33" s="209"/>
    </row>
    <row r="34" spans="2:11" ht="15" customHeight="1">
      <c r="B34" s="212"/>
      <c r="C34" s="213"/>
      <c r="D34" s="211"/>
      <c r="E34" s="215" t="s">
        <v>106</v>
      </c>
      <c r="F34" s="211"/>
      <c r="G34" s="323" t="s">
        <v>469</v>
      </c>
      <c r="H34" s="323"/>
      <c r="I34" s="323"/>
      <c r="J34" s="323"/>
      <c r="K34" s="209"/>
    </row>
    <row r="35" spans="2:11" ht="30.75" customHeight="1">
      <c r="B35" s="212"/>
      <c r="C35" s="213"/>
      <c r="D35" s="211"/>
      <c r="E35" s="215" t="s">
        <v>470</v>
      </c>
      <c r="F35" s="211"/>
      <c r="G35" s="323" t="s">
        <v>471</v>
      </c>
      <c r="H35" s="323"/>
      <c r="I35" s="323"/>
      <c r="J35" s="323"/>
      <c r="K35" s="209"/>
    </row>
    <row r="36" spans="2:11" ht="15" customHeight="1">
      <c r="B36" s="212"/>
      <c r="C36" s="213"/>
      <c r="D36" s="211"/>
      <c r="E36" s="215" t="s">
        <v>54</v>
      </c>
      <c r="F36" s="211"/>
      <c r="G36" s="323" t="s">
        <v>472</v>
      </c>
      <c r="H36" s="323"/>
      <c r="I36" s="323"/>
      <c r="J36" s="323"/>
      <c r="K36" s="209"/>
    </row>
    <row r="37" spans="2:11" ht="15" customHeight="1">
      <c r="B37" s="212"/>
      <c r="C37" s="213"/>
      <c r="D37" s="211"/>
      <c r="E37" s="215" t="s">
        <v>107</v>
      </c>
      <c r="F37" s="211"/>
      <c r="G37" s="323" t="s">
        <v>473</v>
      </c>
      <c r="H37" s="323"/>
      <c r="I37" s="323"/>
      <c r="J37" s="323"/>
      <c r="K37" s="209"/>
    </row>
    <row r="38" spans="2:11" ht="15" customHeight="1">
      <c r="B38" s="212"/>
      <c r="C38" s="213"/>
      <c r="D38" s="211"/>
      <c r="E38" s="215" t="s">
        <v>108</v>
      </c>
      <c r="F38" s="211"/>
      <c r="G38" s="323" t="s">
        <v>474</v>
      </c>
      <c r="H38" s="323"/>
      <c r="I38" s="323"/>
      <c r="J38" s="323"/>
      <c r="K38" s="209"/>
    </row>
    <row r="39" spans="2:11" ht="15" customHeight="1">
      <c r="B39" s="212"/>
      <c r="C39" s="213"/>
      <c r="D39" s="211"/>
      <c r="E39" s="215" t="s">
        <v>109</v>
      </c>
      <c r="F39" s="211"/>
      <c r="G39" s="323" t="s">
        <v>475</v>
      </c>
      <c r="H39" s="323"/>
      <c r="I39" s="323"/>
      <c r="J39" s="323"/>
      <c r="K39" s="209"/>
    </row>
    <row r="40" spans="2:11" ht="15" customHeight="1">
      <c r="B40" s="212"/>
      <c r="C40" s="213"/>
      <c r="D40" s="211"/>
      <c r="E40" s="215" t="s">
        <v>476</v>
      </c>
      <c r="F40" s="211"/>
      <c r="G40" s="323" t="s">
        <v>477</v>
      </c>
      <c r="H40" s="323"/>
      <c r="I40" s="323"/>
      <c r="J40" s="323"/>
      <c r="K40" s="209"/>
    </row>
    <row r="41" spans="2:11" ht="15" customHeight="1">
      <c r="B41" s="212"/>
      <c r="C41" s="213"/>
      <c r="D41" s="211"/>
      <c r="E41" s="215"/>
      <c r="F41" s="211"/>
      <c r="G41" s="323" t="s">
        <v>478</v>
      </c>
      <c r="H41" s="323"/>
      <c r="I41" s="323"/>
      <c r="J41" s="323"/>
      <c r="K41" s="209"/>
    </row>
    <row r="42" spans="2:11" ht="15" customHeight="1">
      <c r="B42" s="212"/>
      <c r="C42" s="213"/>
      <c r="D42" s="211"/>
      <c r="E42" s="215" t="s">
        <v>479</v>
      </c>
      <c r="F42" s="211"/>
      <c r="G42" s="323" t="s">
        <v>480</v>
      </c>
      <c r="H42" s="323"/>
      <c r="I42" s="323"/>
      <c r="J42" s="323"/>
      <c r="K42" s="209"/>
    </row>
    <row r="43" spans="2:11" ht="15" customHeight="1">
      <c r="B43" s="212"/>
      <c r="C43" s="213"/>
      <c r="D43" s="211"/>
      <c r="E43" s="215" t="s">
        <v>111</v>
      </c>
      <c r="F43" s="211"/>
      <c r="G43" s="323" t="s">
        <v>481</v>
      </c>
      <c r="H43" s="323"/>
      <c r="I43" s="323"/>
      <c r="J43" s="323"/>
      <c r="K43" s="209"/>
    </row>
    <row r="44" spans="2:11" ht="12.75" customHeight="1">
      <c r="B44" s="212"/>
      <c r="C44" s="213"/>
      <c r="D44" s="211"/>
      <c r="E44" s="211"/>
      <c r="F44" s="211"/>
      <c r="G44" s="211"/>
      <c r="H44" s="211"/>
      <c r="I44" s="211"/>
      <c r="J44" s="211"/>
      <c r="K44" s="209"/>
    </row>
    <row r="45" spans="2:11" ht="15" customHeight="1">
      <c r="B45" s="212"/>
      <c r="C45" s="213"/>
      <c r="D45" s="323" t="s">
        <v>482</v>
      </c>
      <c r="E45" s="323"/>
      <c r="F45" s="323"/>
      <c r="G45" s="323"/>
      <c r="H45" s="323"/>
      <c r="I45" s="323"/>
      <c r="J45" s="323"/>
      <c r="K45" s="209"/>
    </row>
    <row r="46" spans="2:11" ht="15" customHeight="1">
      <c r="B46" s="212"/>
      <c r="C46" s="213"/>
      <c r="D46" s="213"/>
      <c r="E46" s="323" t="s">
        <v>483</v>
      </c>
      <c r="F46" s="323"/>
      <c r="G46" s="323"/>
      <c r="H46" s="323"/>
      <c r="I46" s="323"/>
      <c r="J46" s="323"/>
      <c r="K46" s="209"/>
    </row>
    <row r="47" spans="2:11" ht="15" customHeight="1">
      <c r="B47" s="212"/>
      <c r="C47" s="213"/>
      <c r="D47" s="213"/>
      <c r="E47" s="323" t="s">
        <v>484</v>
      </c>
      <c r="F47" s="323"/>
      <c r="G47" s="323"/>
      <c r="H47" s="323"/>
      <c r="I47" s="323"/>
      <c r="J47" s="323"/>
      <c r="K47" s="209"/>
    </row>
    <row r="48" spans="2:11" ht="15" customHeight="1">
      <c r="B48" s="212"/>
      <c r="C48" s="213"/>
      <c r="D48" s="213"/>
      <c r="E48" s="323" t="s">
        <v>485</v>
      </c>
      <c r="F48" s="323"/>
      <c r="G48" s="323"/>
      <c r="H48" s="323"/>
      <c r="I48" s="323"/>
      <c r="J48" s="323"/>
      <c r="K48" s="209"/>
    </row>
    <row r="49" spans="2:11" ht="15" customHeight="1">
      <c r="B49" s="212"/>
      <c r="C49" s="213"/>
      <c r="D49" s="323" t="s">
        <v>486</v>
      </c>
      <c r="E49" s="323"/>
      <c r="F49" s="323"/>
      <c r="G49" s="323"/>
      <c r="H49" s="323"/>
      <c r="I49" s="323"/>
      <c r="J49" s="323"/>
      <c r="K49" s="209"/>
    </row>
    <row r="50" spans="2:11" ht="25.5" customHeight="1">
      <c r="B50" s="208"/>
      <c r="C50" s="324" t="s">
        <v>487</v>
      </c>
      <c r="D50" s="324"/>
      <c r="E50" s="324"/>
      <c r="F50" s="324"/>
      <c r="G50" s="324"/>
      <c r="H50" s="324"/>
      <c r="I50" s="324"/>
      <c r="J50" s="324"/>
      <c r="K50" s="209"/>
    </row>
    <row r="51" spans="2:11" ht="5.25" customHeight="1">
      <c r="B51" s="208"/>
      <c r="C51" s="210"/>
      <c r="D51" s="210"/>
      <c r="E51" s="210"/>
      <c r="F51" s="210"/>
      <c r="G51" s="210"/>
      <c r="H51" s="210"/>
      <c r="I51" s="210"/>
      <c r="J51" s="210"/>
      <c r="K51" s="209"/>
    </row>
    <row r="52" spans="2:11" ht="15" customHeight="1">
      <c r="B52" s="208"/>
      <c r="C52" s="323" t="s">
        <v>488</v>
      </c>
      <c r="D52" s="323"/>
      <c r="E52" s="323"/>
      <c r="F52" s="323"/>
      <c r="G52" s="323"/>
      <c r="H52" s="323"/>
      <c r="I52" s="323"/>
      <c r="J52" s="323"/>
      <c r="K52" s="209"/>
    </row>
    <row r="53" spans="2:11" ht="15" customHeight="1">
      <c r="B53" s="208"/>
      <c r="C53" s="323" t="s">
        <v>489</v>
      </c>
      <c r="D53" s="323"/>
      <c r="E53" s="323"/>
      <c r="F53" s="323"/>
      <c r="G53" s="323"/>
      <c r="H53" s="323"/>
      <c r="I53" s="323"/>
      <c r="J53" s="323"/>
      <c r="K53" s="209"/>
    </row>
    <row r="54" spans="2:11" ht="12.75" customHeight="1">
      <c r="B54" s="208"/>
      <c r="C54" s="211"/>
      <c r="D54" s="211"/>
      <c r="E54" s="211"/>
      <c r="F54" s="211"/>
      <c r="G54" s="211"/>
      <c r="H54" s="211"/>
      <c r="I54" s="211"/>
      <c r="J54" s="211"/>
      <c r="K54" s="209"/>
    </row>
    <row r="55" spans="2:11" ht="15" customHeight="1">
      <c r="B55" s="208"/>
      <c r="C55" s="323" t="s">
        <v>490</v>
      </c>
      <c r="D55" s="323"/>
      <c r="E55" s="323"/>
      <c r="F55" s="323"/>
      <c r="G55" s="323"/>
      <c r="H55" s="323"/>
      <c r="I55" s="323"/>
      <c r="J55" s="323"/>
      <c r="K55" s="209"/>
    </row>
    <row r="56" spans="2:11" ht="15" customHeight="1">
      <c r="B56" s="208"/>
      <c r="C56" s="213"/>
      <c r="D56" s="323" t="s">
        <v>491</v>
      </c>
      <c r="E56" s="323"/>
      <c r="F56" s="323"/>
      <c r="G56" s="323"/>
      <c r="H56" s="323"/>
      <c r="I56" s="323"/>
      <c r="J56" s="323"/>
      <c r="K56" s="209"/>
    </row>
    <row r="57" spans="2:11" ht="15" customHeight="1">
      <c r="B57" s="208"/>
      <c r="C57" s="213"/>
      <c r="D57" s="323" t="s">
        <v>492</v>
      </c>
      <c r="E57" s="323"/>
      <c r="F57" s="323"/>
      <c r="G57" s="323"/>
      <c r="H57" s="323"/>
      <c r="I57" s="323"/>
      <c r="J57" s="323"/>
      <c r="K57" s="209"/>
    </row>
    <row r="58" spans="2:11" ht="15" customHeight="1">
      <c r="B58" s="208"/>
      <c r="C58" s="213"/>
      <c r="D58" s="323" t="s">
        <v>493</v>
      </c>
      <c r="E58" s="323"/>
      <c r="F58" s="323"/>
      <c r="G58" s="323"/>
      <c r="H58" s="323"/>
      <c r="I58" s="323"/>
      <c r="J58" s="323"/>
      <c r="K58" s="209"/>
    </row>
    <row r="59" spans="2:11" ht="15" customHeight="1">
      <c r="B59" s="208"/>
      <c r="C59" s="213"/>
      <c r="D59" s="323" t="s">
        <v>494</v>
      </c>
      <c r="E59" s="323"/>
      <c r="F59" s="323"/>
      <c r="G59" s="323"/>
      <c r="H59" s="323"/>
      <c r="I59" s="323"/>
      <c r="J59" s="323"/>
      <c r="K59" s="209"/>
    </row>
    <row r="60" spans="2:11" ht="15" customHeight="1">
      <c r="B60" s="208"/>
      <c r="C60" s="213"/>
      <c r="D60" s="322" t="s">
        <v>495</v>
      </c>
      <c r="E60" s="322"/>
      <c r="F60" s="322"/>
      <c r="G60" s="322"/>
      <c r="H60" s="322"/>
      <c r="I60" s="322"/>
      <c r="J60" s="322"/>
      <c r="K60" s="209"/>
    </row>
    <row r="61" spans="2:11" ht="15" customHeight="1">
      <c r="B61" s="208"/>
      <c r="C61" s="213"/>
      <c r="D61" s="323" t="s">
        <v>496</v>
      </c>
      <c r="E61" s="323"/>
      <c r="F61" s="323"/>
      <c r="G61" s="323"/>
      <c r="H61" s="323"/>
      <c r="I61" s="323"/>
      <c r="J61" s="323"/>
      <c r="K61" s="209"/>
    </row>
    <row r="62" spans="2:11" ht="12.75" customHeight="1">
      <c r="B62" s="208"/>
      <c r="C62" s="213"/>
      <c r="D62" s="213"/>
      <c r="E62" s="216"/>
      <c r="F62" s="213"/>
      <c r="G62" s="213"/>
      <c r="H62" s="213"/>
      <c r="I62" s="213"/>
      <c r="J62" s="213"/>
      <c r="K62" s="209"/>
    </row>
    <row r="63" spans="2:11" ht="15" customHeight="1">
      <c r="B63" s="208"/>
      <c r="C63" s="213"/>
      <c r="D63" s="323" t="s">
        <v>497</v>
      </c>
      <c r="E63" s="323"/>
      <c r="F63" s="323"/>
      <c r="G63" s="323"/>
      <c r="H63" s="323"/>
      <c r="I63" s="323"/>
      <c r="J63" s="323"/>
      <c r="K63" s="209"/>
    </row>
    <row r="64" spans="2:11" ht="15" customHeight="1">
      <c r="B64" s="208"/>
      <c r="C64" s="213"/>
      <c r="D64" s="322" t="s">
        <v>498</v>
      </c>
      <c r="E64" s="322"/>
      <c r="F64" s="322"/>
      <c r="G64" s="322"/>
      <c r="H64" s="322"/>
      <c r="I64" s="322"/>
      <c r="J64" s="322"/>
      <c r="K64" s="209"/>
    </row>
    <row r="65" spans="2:11" ht="15" customHeight="1">
      <c r="B65" s="208"/>
      <c r="C65" s="213"/>
      <c r="D65" s="323" t="s">
        <v>499</v>
      </c>
      <c r="E65" s="323"/>
      <c r="F65" s="323"/>
      <c r="G65" s="323"/>
      <c r="H65" s="323"/>
      <c r="I65" s="323"/>
      <c r="J65" s="323"/>
      <c r="K65" s="209"/>
    </row>
    <row r="66" spans="2:11" ht="15" customHeight="1">
      <c r="B66" s="208"/>
      <c r="C66" s="213"/>
      <c r="D66" s="323" t="s">
        <v>500</v>
      </c>
      <c r="E66" s="323"/>
      <c r="F66" s="323"/>
      <c r="G66" s="323"/>
      <c r="H66" s="323"/>
      <c r="I66" s="323"/>
      <c r="J66" s="323"/>
      <c r="K66" s="209"/>
    </row>
    <row r="67" spans="2:11" ht="15" customHeight="1">
      <c r="B67" s="208"/>
      <c r="C67" s="213"/>
      <c r="D67" s="323" t="s">
        <v>501</v>
      </c>
      <c r="E67" s="323"/>
      <c r="F67" s="323"/>
      <c r="G67" s="323"/>
      <c r="H67" s="323"/>
      <c r="I67" s="323"/>
      <c r="J67" s="323"/>
      <c r="K67" s="209"/>
    </row>
    <row r="68" spans="2:11" ht="15" customHeight="1">
      <c r="B68" s="208"/>
      <c r="C68" s="213"/>
      <c r="D68" s="323" t="s">
        <v>502</v>
      </c>
      <c r="E68" s="323"/>
      <c r="F68" s="323"/>
      <c r="G68" s="323"/>
      <c r="H68" s="323"/>
      <c r="I68" s="323"/>
      <c r="J68" s="323"/>
      <c r="K68" s="209"/>
    </row>
    <row r="69" spans="2:11" ht="12.75" customHeight="1">
      <c r="B69" s="217"/>
      <c r="C69" s="218"/>
      <c r="D69" s="218"/>
      <c r="E69" s="218"/>
      <c r="F69" s="218"/>
      <c r="G69" s="218"/>
      <c r="H69" s="218"/>
      <c r="I69" s="218"/>
      <c r="J69" s="218"/>
      <c r="K69" s="219"/>
    </row>
    <row r="70" spans="2:11" ht="18.75" customHeight="1">
      <c r="B70" s="220"/>
      <c r="C70" s="220"/>
      <c r="D70" s="220"/>
      <c r="E70" s="220"/>
      <c r="F70" s="220"/>
      <c r="G70" s="220"/>
      <c r="H70" s="220"/>
      <c r="I70" s="220"/>
      <c r="J70" s="220"/>
      <c r="K70" s="221"/>
    </row>
    <row r="71" spans="2:11" ht="18.75" customHeight="1">
      <c r="B71" s="221"/>
      <c r="C71" s="221"/>
      <c r="D71" s="221"/>
      <c r="E71" s="221"/>
      <c r="F71" s="221"/>
      <c r="G71" s="221"/>
      <c r="H71" s="221"/>
      <c r="I71" s="221"/>
      <c r="J71" s="221"/>
      <c r="K71" s="221"/>
    </row>
    <row r="72" spans="2:11" ht="7.5" customHeight="1">
      <c r="B72" s="222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ht="45" customHeight="1">
      <c r="B73" s="225"/>
      <c r="C73" s="321" t="s">
        <v>84</v>
      </c>
      <c r="D73" s="321"/>
      <c r="E73" s="321"/>
      <c r="F73" s="321"/>
      <c r="G73" s="321"/>
      <c r="H73" s="321"/>
      <c r="I73" s="321"/>
      <c r="J73" s="321"/>
      <c r="K73" s="226"/>
    </row>
    <row r="74" spans="2:11" ht="17.25" customHeight="1">
      <c r="B74" s="225"/>
      <c r="C74" s="227" t="s">
        <v>503</v>
      </c>
      <c r="D74" s="227"/>
      <c r="E74" s="227"/>
      <c r="F74" s="227" t="s">
        <v>504</v>
      </c>
      <c r="G74" s="228"/>
      <c r="H74" s="227" t="s">
        <v>107</v>
      </c>
      <c r="I74" s="227" t="s">
        <v>58</v>
      </c>
      <c r="J74" s="227" t="s">
        <v>505</v>
      </c>
      <c r="K74" s="226"/>
    </row>
    <row r="75" spans="2:11" ht="17.25" customHeight="1">
      <c r="B75" s="225"/>
      <c r="C75" s="229" t="s">
        <v>506</v>
      </c>
      <c r="D75" s="229"/>
      <c r="E75" s="229"/>
      <c r="F75" s="230" t="s">
        <v>507</v>
      </c>
      <c r="G75" s="231"/>
      <c r="H75" s="229"/>
      <c r="I75" s="229"/>
      <c r="J75" s="229" t="s">
        <v>508</v>
      </c>
      <c r="K75" s="226"/>
    </row>
    <row r="76" spans="2:11" ht="5.25" customHeight="1">
      <c r="B76" s="225"/>
      <c r="C76" s="232"/>
      <c r="D76" s="232"/>
      <c r="E76" s="232"/>
      <c r="F76" s="232"/>
      <c r="G76" s="233"/>
      <c r="H76" s="232"/>
      <c r="I76" s="232"/>
      <c r="J76" s="232"/>
      <c r="K76" s="226"/>
    </row>
    <row r="77" spans="2:11" ht="15" customHeight="1">
      <c r="B77" s="225"/>
      <c r="C77" s="215" t="s">
        <v>54</v>
      </c>
      <c r="D77" s="232"/>
      <c r="E77" s="232"/>
      <c r="F77" s="234" t="s">
        <v>509</v>
      </c>
      <c r="G77" s="233"/>
      <c r="H77" s="215" t="s">
        <v>510</v>
      </c>
      <c r="I77" s="215" t="s">
        <v>511</v>
      </c>
      <c r="J77" s="215">
        <v>20</v>
      </c>
      <c r="K77" s="226"/>
    </row>
    <row r="78" spans="2:11" ht="15" customHeight="1">
      <c r="B78" s="225"/>
      <c r="C78" s="215" t="s">
        <v>512</v>
      </c>
      <c r="D78" s="215"/>
      <c r="E78" s="215"/>
      <c r="F78" s="234" t="s">
        <v>509</v>
      </c>
      <c r="G78" s="233"/>
      <c r="H78" s="215" t="s">
        <v>513</v>
      </c>
      <c r="I78" s="215" t="s">
        <v>511</v>
      </c>
      <c r="J78" s="215">
        <v>120</v>
      </c>
      <c r="K78" s="226"/>
    </row>
    <row r="79" spans="2:11" ht="15" customHeight="1">
      <c r="B79" s="235"/>
      <c r="C79" s="215" t="s">
        <v>514</v>
      </c>
      <c r="D79" s="215"/>
      <c r="E79" s="215"/>
      <c r="F79" s="234" t="s">
        <v>515</v>
      </c>
      <c r="G79" s="233"/>
      <c r="H79" s="215" t="s">
        <v>516</v>
      </c>
      <c r="I79" s="215" t="s">
        <v>511</v>
      </c>
      <c r="J79" s="215">
        <v>50</v>
      </c>
      <c r="K79" s="226"/>
    </row>
    <row r="80" spans="2:11" ht="15" customHeight="1">
      <c r="B80" s="235"/>
      <c r="C80" s="215" t="s">
        <v>517</v>
      </c>
      <c r="D80" s="215"/>
      <c r="E80" s="215"/>
      <c r="F80" s="234" t="s">
        <v>509</v>
      </c>
      <c r="G80" s="233"/>
      <c r="H80" s="215" t="s">
        <v>518</v>
      </c>
      <c r="I80" s="215" t="s">
        <v>519</v>
      </c>
      <c r="J80" s="215"/>
      <c r="K80" s="226"/>
    </row>
    <row r="81" spans="2:11" ht="15" customHeight="1">
      <c r="B81" s="235"/>
      <c r="C81" s="236" t="s">
        <v>520</v>
      </c>
      <c r="D81" s="236"/>
      <c r="E81" s="236"/>
      <c r="F81" s="237" t="s">
        <v>515</v>
      </c>
      <c r="G81" s="236"/>
      <c r="H81" s="236" t="s">
        <v>521</v>
      </c>
      <c r="I81" s="236" t="s">
        <v>511</v>
      </c>
      <c r="J81" s="236">
        <v>15</v>
      </c>
      <c r="K81" s="226"/>
    </row>
    <row r="82" spans="2:11" ht="15" customHeight="1">
      <c r="B82" s="235"/>
      <c r="C82" s="236" t="s">
        <v>522</v>
      </c>
      <c r="D82" s="236"/>
      <c r="E82" s="236"/>
      <c r="F82" s="237" t="s">
        <v>515</v>
      </c>
      <c r="G82" s="236"/>
      <c r="H82" s="236" t="s">
        <v>523</v>
      </c>
      <c r="I82" s="236" t="s">
        <v>511</v>
      </c>
      <c r="J82" s="236">
        <v>15</v>
      </c>
      <c r="K82" s="226"/>
    </row>
    <row r="83" spans="2:11" ht="15" customHeight="1">
      <c r="B83" s="235"/>
      <c r="C83" s="236" t="s">
        <v>524</v>
      </c>
      <c r="D83" s="236"/>
      <c r="E83" s="236"/>
      <c r="F83" s="237" t="s">
        <v>515</v>
      </c>
      <c r="G83" s="236"/>
      <c r="H83" s="236" t="s">
        <v>525</v>
      </c>
      <c r="I83" s="236" t="s">
        <v>511</v>
      </c>
      <c r="J83" s="236">
        <v>20</v>
      </c>
      <c r="K83" s="226"/>
    </row>
    <row r="84" spans="2:11" ht="15" customHeight="1">
      <c r="B84" s="235"/>
      <c r="C84" s="236" t="s">
        <v>526</v>
      </c>
      <c r="D84" s="236"/>
      <c r="E84" s="236"/>
      <c r="F84" s="237" t="s">
        <v>515</v>
      </c>
      <c r="G84" s="236"/>
      <c r="H84" s="236" t="s">
        <v>527</v>
      </c>
      <c r="I84" s="236" t="s">
        <v>511</v>
      </c>
      <c r="J84" s="236">
        <v>20</v>
      </c>
      <c r="K84" s="226"/>
    </row>
    <row r="85" spans="2:11" ht="15" customHeight="1">
      <c r="B85" s="235"/>
      <c r="C85" s="215" t="s">
        <v>528</v>
      </c>
      <c r="D85" s="215"/>
      <c r="E85" s="215"/>
      <c r="F85" s="234" t="s">
        <v>515</v>
      </c>
      <c r="G85" s="233"/>
      <c r="H85" s="215" t="s">
        <v>529</v>
      </c>
      <c r="I85" s="215" t="s">
        <v>511</v>
      </c>
      <c r="J85" s="215">
        <v>50</v>
      </c>
      <c r="K85" s="226"/>
    </row>
    <row r="86" spans="2:11" ht="15" customHeight="1">
      <c r="B86" s="235"/>
      <c r="C86" s="215" t="s">
        <v>530</v>
      </c>
      <c r="D86" s="215"/>
      <c r="E86" s="215"/>
      <c r="F86" s="234" t="s">
        <v>515</v>
      </c>
      <c r="G86" s="233"/>
      <c r="H86" s="215" t="s">
        <v>531</v>
      </c>
      <c r="I86" s="215" t="s">
        <v>511</v>
      </c>
      <c r="J86" s="215">
        <v>20</v>
      </c>
      <c r="K86" s="226"/>
    </row>
    <row r="87" spans="2:11" ht="15" customHeight="1">
      <c r="B87" s="235"/>
      <c r="C87" s="215" t="s">
        <v>532</v>
      </c>
      <c r="D87" s="215"/>
      <c r="E87" s="215"/>
      <c r="F87" s="234" t="s">
        <v>515</v>
      </c>
      <c r="G87" s="233"/>
      <c r="H87" s="215" t="s">
        <v>533</v>
      </c>
      <c r="I87" s="215" t="s">
        <v>511</v>
      </c>
      <c r="J87" s="215">
        <v>20</v>
      </c>
      <c r="K87" s="226"/>
    </row>
    <row r="88" spans="2:11" ht="15" customHeight="1">
      <c r="B88" s="235"/>
      <c r="C88" s="215" t="s">
        <v>534</v>
      </c>
      <c r="D88" s="215"/>
      <c r="E88" s="215"/>
      <c r="F88" s="234" t="s">
        <v>515</v>
      </c>
      <c r="G88" s="233"/>
      <c r="H88" s="215" t="s">
        <v>535</v>
      </c>
      <c r="I88" s="215" t="s">
        <v>511</v>
      </c>
      <c r="J88" s="215">
        <v>50</v>
      </c>
      <c r="K88" s="226"/>
    </row>
    <row r="89" spans="2:11" ht="15" customHeight="1">
      <c r="B89" s="235"/>
      <c r="C89" s="215" t="s">
        <v>536</v>
      </c>
      <c r="D89" s="215"/>
      <c r="E89" s="215"/>
      <c r="F89" s="234" t="s">
        <v>515</v>
      </c>
      <c r="G89" s="233"/>
      <c r="H89" s="215" t="s">
        <v>536</v>
      </c>
      <c r="I89" s="215" t="s">
        <v>511</v>
      </c>
      <c r="J89" s="215">
        <v>50</v>
      </c>
      <c r="K89" s="226"/>
    </row>
    <row r="90" spans="2:11" ht="15" customHeight="1">
      <c r="B90" s="235"/>
      <c r="C90" s="215" t="s">
        <v>112</v>
      </c>
      <c r="D90" s="215"/>
      <c r="E90" s="215"/>
      <c r="F90" s="234" t="s">
        <v>515</v>
      </c>
      <c r="G90" s="233"/>
      <c r="H90" s="215" t="s">
        <v>537</v>
      </c>
      <c r="I90" s="215" t="s">
        <v>511</v>
      </c>
      <c r="J90" s="215">
        <v>255</v>
      </c>
      <c r="K90" s="226"/>
    </row>
    <row r="91" spans="2:11" ht="15" customHeight="1">
      <c r="B91" s="235"/>
      <c r="C91" s="215" t="s">
        <v>538</v>
      </c>
      <c r="D91" s="215"/>
      <c r="E91" s="215"/>
      <c r="F91" s="234" t="s">
        <v>509</v>
      </c>
      <c r="G91" s="233"/>
      <c r="H91" s="215" t="s">
        <v>539</v>
      </c>
      <c r="I91" s="215" t="s">
        <v>540</v>
      </c>
      <c r="J91" s="215"/>
      <c r="K91" s="226"/>
    </row>
    <row r="92" spans="2:11" ht="15" customHeight="1">
      <c r="B92" s="235"/>
      <c r="C92" s="215" t="s">
        <v>541</v>
      </c>
      <c r="D92" s="215"/>
      <c r="E92" s="215"/>
      <c r="F92" s="234" t="s">
        <v>509</v>
      </c>
      <c r="G92" s="233"/>
      <c r="H92" s="215" t="s">
        <v>542</v>
      </c>
      <c r="I92" s="215" t="s">
        <v>543</v>
      </c>
      <c r="J92" s="215"/>
      <c r="K92" s="226"/>
    </row>
    <row r="93" spans="2:11" ht="15" customHeight="1">
      <c r="B93" s="235"/>
      <c r="C93" s="215" t="s">
        <v>544</v>
      </c>
      <c r="D93" s="215"/>
      <c r="E93" s="215"/>
      <c r="F93" s="234" t="s">
        <v>509</v>
      </c>
      <c r="G93" s="233"/>
      <c r="H93" s="215" t="s">
        <v>544</v>
      </c>
      <c r="I93" s="215" t="s">
        <v>543</v>
      </c>
      <c r="J93" s="215"/>
      <c r="K93" s="226"/>
    </row>
    <row r="94" spans="2:11" ht="15" customHeight="1">
      <c r="B94" s="235"/>
      <c r="C94" s="215" t="s">
        <v>39</v>
      </c>
      <c r="D94" s="215"/>
      <c r="E94" s="215"/>
      <c r="F94" s="234" t="s">
        <v>509</v>
      </c>
      <c r="G94" s="233"/>
      <c r="H94" s="215" t="s">
        <v>545</v>
      </c>
      <c r="I94" s="215" t="s">
        <v>543</v>
      </c>
      <c r="J94" s="215"/>
      <c r="K94" s="226"/>
    </row>
    <row r="95" spans="2:11" ht="15" customHeight="1">
      <c r="B95" s="235"/>
      <c r="C95" s="215" t="s">
        <v>49</v>
      </c>
      <c r="D95" s="215"/>
      <c r="E95" s="215"/>
      <c r="F95" s="234" t="s">
        <v>509</v>
      </c>
      <c r="G95" s="233"/>
      <c r="H95" s="215" t="s">
        <v>546</v>
      </c>
      <c r="I95" s="215" t="s">
        <v>543</v>
      </c>
      <c r="J95" s="215"/>
      <c r="K95" s="226"/>
    </row>
    <row r="96" spans="2:11" ht="15" customHeight="1">
      <c r="B96" s="238"/>
      <c r="C96" s="239"/>
      <c r="D96" s="239"/>
      <c r="E96" s="239"/>
      <c r="F96" s="239"/>
      <c r="G96" s="239"/>
      <c r="H96" s="239"/>
      <c r="I96" s="239"/>
      <c r="J96" s="239"/>
      <c r="K96" s="240"/>
    </row>
    <row r="97" spans="2:11" ht="18.75" customHeight="1">
      <c r="B97" s="241"/>
      <c r="C97" s="242"/>
      <c r="D97" s="242"/>
      <c r="E97" s="242"/>
      <c r="F97" s="242"/>
      <c r="G97" s="242"/>
      <c r="H97" s="242"/>
      <c r="I97" s="242"/>
      <c r="J97" s="242"/>
      <c r="K97" s="241"/>
    </row>
    <row r="98" spans="2:11" ht="18.75" customHeight="1">
      <c r="B98" s="221"/>
      <c r="C98" s="221"/>
      <c r="D98" s="221"/>
      <c r="E98" s="221"/>
      <c r="F98" s="221"/>
      <c r="G98" s="221"/>
      <c r="H98" s="221"/>
      <c r="I98" s="221"/>
      <c r="J98" s="221"/>
      <c r="K98" s="221"/>
    </row>
    <row r="99" spans="2:11" ht="7.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4"/>
    </row>
    <row r="100" spans="2:11" ht="45" customHeight="1">
      <c r="B100" s="225"/>
      <c r="C100" s="321" t="s">
        <v>547</v>
      </c>
      <c r="D100" s="321"/>
      <c r="E100" s="321"/>
      <c r="F100" s="321"/>
      <c r="G100" s="321"/>
      <c r="H100" s="321"/>
      <c r="I100" s="321"/>
      <c r="J100" s="321"/>
      <c r="K100" s="226"/>
    </row>
    <row r="101" spans="2:11" ht="17.25" customHeight="1">
      <c r="B101" s="225"/>
      <c r="C101" s="227" t="s">
        <v>503</v>
      </c>
      <c r="D101" s="227"/>
      <c r="E101" s="227"/>
      <c r="F101" s="227" t="s">
        <v>504</v>
      </c>
      <c r="G101" s="228"/>
      <c r="H101" s="227" t="s">
        <v>107</v>
      </c>
      <c r="I101" s="227" t="s">
        <v>58</v>
      </c>
      <c r="J101" s="227" t="s">
        <v>505</v>
      </c>
      <c r="K101" s="226"/>
    </row>
    <row r="102" spans="2:11" ht="17.25" customHeight="1">
      <c r="B102" s="225"/>
      <c r="C102" s="229" t="s">
        <v>506</v>
      </c>
      <c r="D102" s="229"/>
      <c r="E102" s="229"/>
      <c r="F102" s="230" t="s">
        <v>507</v>
      </c>
      <c r="G102" s="231"/>
      <c r="H102" s="229"/>
      <c r="I102" s="229"/>
      <c r="J102" s="229" t="s">
        <v>508</v>
      </c>
      <c r="K102" s="226"/>
    </row>
    <row r="103" spans="2:11" ht="5.25" customHeight="1">
      <c r="B103" s="225"/>
      <c r="C103" s="227"/>
      <c r="D103" s="227"/>
      <c r="E103" s="227"/>
      <c r="F103" s="227"/>
      <c r="G103" s="243"/>
      <c r="H103" s="227"/>
      <c r="I103" s="227"/>
      <c r="J103" s="227"/>
      <c r="K103" s="226"/>
    </row>
    <row r="104" spans="2:11" ht="15" customHeight="1">
      <c r="B104" s="225"/>
      <c r="C104" s="215" t="s">
        <v>54</v>
      </c>
      <c r="D104" s="232"/>
      <c r="E104" s="232"/>
      <c r="F104" s="234" t="s">
        <v>509</v>
      </c>
      <c r="G104" s="243"/>
      <c r="H104" s="215" t="s">
        <v>548</v>
      </c>
      <c r="I104" s="215" t="s">
        <v>511</v>
      </c>
      <c r="J104" s="215">
        <v>20</v>
      </c>
      <c r="K104" s="226"/>
    </row>
    <row r="105" spans="2:11" ht="15" customHeight="1">
      <c r="B105" s="225"/>
      <c r="C105" s="215" t="s">
        <v>512</v>
      </c>
      <c r="D105" s="215"/>
      <c r="E105" s="215"/>
      <c r="F105" s="234" t="s">
        <v>509</v>
      </c>
      <c r="G105" s="215"/>
      <c r="H105" s="215" t="s">
        <v>548</v>
      </c>
      <c r="I105" s="215" t="s">
        <v>511</v>
      </c>
      <c r="J105" s="215">
        <v>120</v>
      </c>
      <c r="K105" s="226"/>
    </row>
    <row r="106" spans="2:11" ht="15" customHeight="1">
      <c r="B106" s="235"/>
      <c r="C106" s="215" t="s">
        <v>514</v>
      </c>
      <c r="D106" s="215"/>
      <c r="E106" s="215"/>
      <c r="F106" s="234" t="s">
        <v>515</v>
      </c>
      <c r="G106" s="215"/>
      <c r="H106" s="215" t="s">
        <v>548</v>
      </c>
      <c r="I106" s="215" t="s">
        <v>511</v>
      </c>
      <c r="J106" s="215">
        <v>50</v>
      </c>
      <c r="K106" s="226"/>
    </row>
    <row r="107" spans="2:11" ht="15" customHeight="1">
      <c r="B107" s="235"/>
      <c r="C107" s="215" t="s">
        <v>517</v>
      </c>
      <c r="D107" s="215"/>
      <c r="E107" s="215"/>
      <c r="F107" s="234" t="s">
        <v>509</v>
      </c>
      <c r="G107" s="215"/>
      <c r="H107" s="215" t="s">
        <v>548</v>
      </c>
      <c r="I107" s="215" t="s">
        <v>519</v>
      </c>
      <c r="J107" s="215"/>
      <c r="K107" s="226"/>
    </row>
    <row r="108" spans="2:11" ht="15" customHeight="1">
      <c r="B108" s="235"/>
      <c r="C108" s="215" t="s">
        <v>528</v>
      </c>
      <c r="D108" s="215"/>
      <c r="E108" s="215"/>
      <c r="F108" s="234" t="s">
        <v>515</v>
      </c>
      <c r="G108" s="215"/>
      <c r="H108" s="215" t="s">
        <v>548</v>
      </c>
      <c r="I108" s="215" t="s">
        <v>511</v>
      </c>
      <c r="J108" s="215">
        <v>50</v>
      </c>
      <c r="K108" s="226"/>
    </row>
    <row r="109" spans="2:11" ht="15" customHeight="1">
      <c r="B109" s="235"/>
      <c r="C109" s="215" t="s">
        <v>536</v>
      </c>
      <c r="D109" s="215"/>
      <c r="E109" s="215"/>
      <c r="F109" s="234" t="s">
        <v>515</v>
      </c>
      <c r="G109" s="215"/>
      <c r="H109" s="215" t="s">
        <v>548</v>
      </c>
      <c r="I109" s="215" t="s">
        <v>511</v>
      </c>
      <c r="J109" s="215">
        <v>50</v>
      </c>
      <c r="K109" s="226"/>
    </row>
    <row r="110" spans="2:11" ht="15" customHeight="1">
      <c r="B110" s="235"/>
      <c r="C110" s="215" t="s">
        <v>534</v>
      </c>
      <c r="D110" s="215"/>
      <c r="E110" s="215"/>
      <c r="F110" s="234" t="s">
        <v>515</v>
      </c>
      <c r="G110" s="215"/>
      <c r="H110" s="215" t="s">
        <v>548</v>
      </c>
      <c r="I110" s="215" t="s">
        <v>511</v>
      </c>
      <c r="J110" s="215">
        <v>50</v>
      </c>
      <c r="K110" s="226"/>
    </row>
    <row r="111" spans="2:11" ht="15" customHeight="1">
      <c r="B111" s="235"/>
      <c r="C111" s="215" t="s">
        <v>54</v>
      </c>
      <c r="D111" s="215"/>
      <c r="E111" s="215"/>
      <c r="F111" s="234" t="s">
        <v>509</v>
      </c>
      <c r="G111" s="215"/>
      <c r="H111" s="215" t="s">
        <v>549</v>
      </c>
      <c r="I111" s="215" t="s">
        <v>511</v>
      </c>
      <c r="J111" s="215">
        <v>20</v>
      </c>
      <c r="K111" s="226"/>
    </row>
    <row r="112" spans="2:11" ht="15" customHeight="1">
      <c r="B112" s="235"/>
      <c r="C112" s="215" t="s">
        <v>550</v>
      </c>
      <c r="D112" s="215"/>
      <c r="E112" s="215"/>
      <c r="F112" s="234" t="s">
        <v>509</v>
      </c>
      <c r="G112" s="215"/>
      <c r="H112" s="215" t="s">
        <v>551</v>
      </c>
      <c r="I112" s="215" t="s">
        <v>511</v>
      </c>
      <c r="J112" s="215">
        <v>120</v>
      </c>
      <c r="K112" s="226"/>
    </row>
    <row r="113" spans="2:11" ht="15" customHeight="1">
      <c r="B113" s="235"/>
      <c r="C113" s="215" t="s">
        <v>39</v>
      </c>
      <c r="D113" s="215"/>
      <c r="E113" s="215"/>
      <c r="F113" s="234" t="s">
        <v>509</v>
      </c>
      <c r="G113" s="215"/>
      <c r="H113" s="215" t="s">
        <v>552</v>
      </c>
      <c r="I113" s="215" t="s">
        <v>543</v>
      </c>
      <c r="J113" s="215"/>
      <c r="K113" s="226"/>
    </row>
    <row r="114" spans="2:11" ht="15" customHeight="1">
      <c r="B114" s="235"/>
      <c r="C114" s="215" t="s">
        <v>49</v>
      </c>
      <c r="D114" s="215"/>
      <c r="E114" s="215"/>
      <c r="F114" s="234" t="s">
        <v>509</v>
      </c>
      <c r="G114" s="215"/>
      <c r="H114" s="215" t="s">
        <v>553</v>
      </c>
      <c r="I114" s="215" t="s">
        <v>543</v>
      </c>
      <c r="J114" s="215"/>
      <c r="K114" s="226"/>
    </row>
    <row r="115" spans="2:11" ht="15" customHeight="1">
      <c r="B115" s="235"/>
      <c r="C115" s="215" t="s">
        <v>58</v>
      </c>
      <c r="D115" s="215"/>
      <c r="E115" s="215"/>
      <c r="F115" s="234" t="s">
        <v>509</v>
      </c>
      <c r="G115" s="215"/>
      <c r="H115" s="215" t="s">
        <v>554</v>
      </c>
      <c r="I115" s="215" t="s">
        <v>555</v>
      </c>
      <c r="J115" s="215"/>
      <c r="K115" s="226"/>
    </row>
    <row r="116" spans="2:11" ht="15" customHeight="1">
      <c r="B116" s="238"/>
      <c r="C116" s="244"/>
      <c r="D116" s="244"/>
      <c r="E116" s="244"/>
      <c r="F116" s="244"/>
      <c r="G116" s="244"/>
      <c r="H116" s="244"/>
      <c r="I116" s="244"/>
      <c r="J116" s="244"/>
      <c r="K116" s="240"/>
    </row>
    <row r="117" spans="2:11" ht="18.75" customHeight="1">
      <c r="B117" s="245"/>
      <c r="C117" s="211"/>
      <c r="D117" s="211"/>
      <c r="E117" s="211"/>
      <c r="F117" s="246"/>
      <c r="G117" s="211"/>
      <c r="H117" s="211"/>
      <c r="I117" s="211"/>
      <c r="J117" s="211"/>
      <c r="K117" s="245"/>
    </row>
    <row r="118" spans="2:11" ht="18.75" customHeight="1">
      <c r="B118" s="221"/>
      <c r="C118" s="221"/>
      <c r="D118" s="221"/>
      <c r="E118" s="221"/>
      <c r="F118" s="221"/>
      <c r="G118" s="221"/>
      <c r="H118" s="221"/>
      <c r="I118" s="221"/>
      <c r="J118" s="221"/>
      <c r="K118" s="221"/>
    </row>
    <row r="119" spans="2:11" ht="7.5" customHeight="1">
      <c r="B119" s="247"/>
      <c r="C119" s="248"/>
      <c r="D119" s="248"/>
      <c r="E119" s="248"/>
      <c r="F119" s="248"/>
      <c r="G119" s="248"/>
      <c r="H119" s="248"/>
      <c r="I119" s="248"/>
      <c r="J119" s="248"/>
      <c r="K119" s="249"/>
    </row>
    <row r="120" spans="2:11" ht="45" customHeight="1">
      <c r="B120" s="250"/>
      <c r="C120" s="320" t="s">
        <v>556</v>
      </c>
      <c r="D120" s="320"/>
      <c r="E120" s="320"/>
      <c r="F120" s="320"/>
      <c r="G120" s="320"/>
      <c r="H120" s="320"/>
      <c r="I120" s="320"/>
      <c r="J120" s="320"/>
      <c r="K120" s="251"/>
    </row>
    <row r="121" spans="2:11" ht="17.25" customHeight="1">
      <c r="B121" s="252"/>
      <c r="C121" s="227" t="s">
        <v>503</v>
      </c>
      <c r="D121" s="227"/>
      <c r="E121" s="227"/>
      <c r="F121" s="227" t="s">
        <v>504</v>
      </c>
      <c r="G121" s="228"/>
      <c r="H121" s="227" t="s">
        <v>107</v>
      </c>
      <c r="I121" s="227" t="s">
        <v>58</v>
      </c>
      <c r="J121" s="227" t="s">
        <v>505</v>
      </c>
      <c r="K121" s="253"/>
    </row>
    <row r="122" spans="2:11" ht="17.25" customHeight="1">
      <c r="B122" s="252"/>
      <c r="C122" s="229" t="s">
        <v>506</v>
      </c>
      <c r="D122" s="229"/>
      <c r="E122" s="229"/>
      <c r="F122" s="230" t="s">
        <v>507</v>
      </c>
      <c r="G122" s="231"/>
      <c r="H122" s="229"/>
      <c r="I122" s="229"/>
      <c r="J122" s="229" t="s">
        <v>508</v>
      </c>
      <c r="K122" s="253"/>
    </row>
    <row r="123" spans="2:11" ht="5.25" customHeight="1">
      <c r="B123" s="254"/>
      <c r="C123" s="232"/>
      <c r="D123" s="232"/>
      <c r="E123" s="232"/>
      <c r="F123" s="232"/>
      <c r="G123" s="215"/>
      <c r="H123" s="232"/>
      <c r="I123" s="232"/>
      <c r="J123" s="232"/>
      <c r="K123" s="255"/>
    </row>
    <row r="124" spans="2:11" ht="15" customHeight="1">
      <c r="B124" s="254"/>
      <c r="C124" s="215" t="s">
        <v>512</v>
      </c>
      <c r="D124" s="232"/>
      <c r="E124" s="232"/>
      <c r="F124" s="234" t="s">
        <v>509</v>
      </c>
      <c r="G124" s="215"/>
      <c r="H124" s="215" t="s">
        <v>548</v>
      </c>
      <c r="I124" s="215" t="s">
        <v>511</v>
      </c>
      <c r="J124" s="215">
        <v>120</v>
      </c>
      <c r="K124" s="256"/>
    </row>
    <row r="125" spans="2:11" ht="15" customHeight="1">
      <c r="B125" s="254"/>
      <c r="C125" s="215" t="s">
        <v>557</v>
      </c>
      <c r="D125" s="215"/>
      <c r="E125" s="215"/>
      <c r="F125" s="234" t="s">
        <v>509</v>
      </c>
      <c r="G125" s="215"/>
      <c r="H125" s="215" t="s">
        <v>558</v>
      </c>
      <c r="I125" s="215" t="s">
        <v>511</v>
      </c>
      <c r="J125" s="215" t="s">
        <v>559</v>
      </c>
      <c r="K125" s="256"/>
    </row>
    <row r="126" spans="2:11" ht="15" customHeight="1">
      <c r="B126" s="254"/>
      <c r="C126" s="215" t="s">
        <v>458</v>
      </c>
      <c r="D126" s="215"/>
      <c r="E126" s="215"/>
      <c r="F126" s="234" t="s">
        <v>509</v>
      </c>
      <c r="G126" s="215"/>
      <c r="H126" s="215" t="s">
        <v>560</v>
      </c>
      <c r="I126" s="215" t="s">
        <v>511</v>
      </c>
      <c r="J126" s="215" t="s">
        <v>559</v>
      </c>
      <c r="K126" s="256"/>
    </row>
    <row r="127" spans="2:11" ht="15" customHeight="1">
      <c r="B127" s="254"/>
      <c r="C127" s="215" t="s">
        <v>520</v>
      </c>
      <c r="D127" s="215"/>
      <c r="E127" s="215"/>
      <c r="F127" s="234" t="s">
        <v>515</v>
      </c>
      <c r="G127" s="215"/>
      <c r="H127" s="215" t="s">
        <v>521</v>
      </c>
      <c r="I127" s="215" t="s">
        <v>511</v>
      </c>
      <c r="J127" s="215">
        <v>15</v>
      </c>
      <c r="K127" s="256"/>
    </row>
    <row r="128" spans="2:11" ht="15" customHeight="1">
      <c r="B128" s="254"/>
      <c r="C128" s="236" t="s">
        <v>522</v>
      </c>
      <c r="D128" s="236"/>
      <c r="E128" s="236"/>
      <c r="F128" s="237" t="s">
        <v>515</v>
      </c>
      <c r="G128" s="236"/>
      <c r="H128" s="236" t="s">
        <v>523</v>
      </c>
      <c r="I128" s="236" t="s">
        <v>511</v>
      </c>
      <c r="J128" s="236">
        <v>15</v>
      </c>
      <c r="K128" s="256"/>
    </row>
    <row r="129" spans="2:11" ht="15" customHeight="1">
      <c r="B129" s="254"/>
      <c r="C129" s="236" t="s">
        <v>524</v>
      </c>
      <c r="D129" s="236"/>
      <c r="E129" s="236"/>
      <c r="F129" s="237" t="s">
        <v>515</v>
      </c>
      <c r="G129" s="236"/>
      <c r="H129" s="236" t="s">
        <v>525</v>
      </c>
      <c r="I129" s="236" t="s">
        <v>511</v>
      </c>
      <c r="J129" s="236">
        <v>20</v>
      </c>
      <c r="K129" s="256"/>
    </row>
    <row r="130" spans="2:11" ht="15" customHeight="1">
      <c r="B130" s="254"/>
      <c r="C130" s="236" t="s">
        <v>526</v>
      </c>
      <c r="D130" s="236"/>
      <c r="E130" s="236"/>
      <c r="F130" s="237" t="s">
        <v>515</v>
      </c>
      <c r="G130" s="236"/>
      <c r="H130" s="236" t="s">
        <v>527</v>
      </c>
      <c r="I130" s="236" t="s">
        <v>511</v>
      </c>
      <c r="J130" s="236">
        <v>20</v>
      </c>
      <c r="K130" s="256"/>
    </row>
    <row r="131" spans="2:11" ht="15" customHeight="1">
      <c r="B131" s="254"/>
      <c r="C131" s="215" t="s">
        <v>514</v>
      </c>
      <c r="D131" s="215"/>
      <c r="E131" s="215"/>
      <c r="F131" s="234" t="s">
        <v>515</v>
      </c>
      <c r="G131" s="215"/>
      <c r="H131" s="215" t="s">
        <v>548</v>
      </c>
      <c r="I131" s="215" t="s">
        <v>511</v>
      </c>
      <c r="J131" s="215">
        <v>50</v>
      </c>
      <c r="K131" s="256"/>
    </row>
    <row r="132" spans="2:11" ht="15" customHeight="1">
      <c r="B132" s="254"/>
      <c r="C132" s="215" t="s">
        <v>528</v>
      </c>
      <c r="D132" s="215"/>
      <c r="E132" s="215"/>
      <c r="F132" s="234" t="s">
        <v>515</v>
      </c>
      <c r="G132" s="215"/>
      <c r="H132" s="215" t="s">
        <v>548</v>
      </c>
      <c r="I132" s="215" t="s">
        <v>511</v>
      </c>
      <c r="J132" s="215">
        <v>50</v>
      </c>
      <c r="K132" s="256"/>
    </row>
    <row r="133" spans="2:11" ht="15" customHeight="1">
      <c r="B133" s="254"/>
      <c r="C133" s="215" t="s">
        <v>534</v>
      </c>
      <c r="D133" s="215"/>
      <c r="E133" s="215"/>
      <c r="F133" s="234" t="s">
        <v>515</v>
      </c>
      <c r="G133" s="215"/>
      <c r="H133" s="215" t="s">
        <v>548</v>
      </c>
      <c r="I133" s="215" t="s">
        <v>511</v>
      </c>
      <c r="J133" s="215">
        <v>50</v>
      </c>
      <c r="K133" s="256"/>
    </row>
    <row r="134" spans="2:11" ht="15" customHeight="1">
      <c r="B134" s="254"/>
      <c r="C134" s="215" t="s">
        <v>536</v>
      </c>
      <c r="D134" s="215"/>
      <c r="E134" s="215"/>
      <c r="F134" s="234" t="s">
        <v>515</v>
      </c>
      <c r="G134" s="215"/>
      <c r="H134" s="215" t="s">
        <v>548</v>
      </c>
      <c r="I134" s="215" t="s">
        <v>511</v>
      </c>
      <c r="J134" s="215">
        <v>50</v>
      </c>
      <c r="K134" s="256"/>
    </row>
    <row r="135" spans="2:11" ht="15" customHeight="1">
      <c r="B135" s="254"/>
      <c r="C135" s="215" t="s">
        <v>112</v>
      </c>
      <c r="D135" s="215"/>
      <c r="E135" s="215"/>
      <c r="F135" s="234" t="s">
        <v>515</v>
      </c>
      <c r="G135" s="215"/>
      <c r="H135" s="215" t="s">
        <v>561</v>
      </c>
      <c r="I135" s="215" t="s">
        <v>511</v>
      </c>
      <c r="J135" s="215">
        <v>255</v>
      </c>
      <c r="K135" s="256"/>
    </row>
    <row r="136" spans="2:11" ht="15" customHeight="1">
      <c r="B136" s="254"/>
      <c r="C136" s="215" t="s">
        <v>538</v>
      </c>
      <c r="D136" s="215"/>
      <c r="E136" s="215"/>
      <c r="F136" s="234" t="s">
        <v>509</v>
      </c>
      <c r="G136" s="215"/>
      <c r="H136" s="215" t="s">
        <v>562</v>
      </c>
      <c r="I136" s="215" t="s">
        <v>540</v>
      </c>
      <c r="J136" s="215"/>
      <c r="K136" s="256"/>
    </row>
    <row r="137" spans="2:11" ht="15" customHeight="1">
      <c r="B137" s="254"/>
      <c r="C137" s="215" t="s">
        <v>541</v>
      </c>
      <c r="D137" s="215"/>
      <c r="E137" s="215"/>
      <c r="F137" s="234" t="s">
        <v>509</v>
      </c>
      <c r="G137" s="215"/>
      <c r="H137" s="215" t="s">
        <v>563</v>
      </c>
      <c r="I137" s="215" t="s">
        <v>543</v>
      </c>
      <c r="J137" s="215"/>
      <c r="K137" s="256"/>
    </row>
    <row r="138" spans="2:11" ht="15" customHeight="1">
      <c r="B138" s="254"/>
      <c r="C138" s="215" t="s">
        <v>544</v>
      </c>
      <c r="D138" s="215"/>
      <c r="E138" s="215"/>
      <c r="F138" s="234" t="s">
        <v>509</v>
      </c>
      <c r="G138" s="215"/>
      <c r="H138" s="215" t="s">
        <v>544</v>
      </c>
      <c r="I138" s="215" t="s">
        <v>543</v>
      </c>
      <c r="J138" s="215"/>
      <c r="K138" s="256"/>
    </row>
    <row r="139" spans="2:11" ht="15" customHeight="1">
      <c r="B139" s="254"/>
      <c r="C139" s="215" t="s">
        <v>39</v>
      </c>
      <c r="D139" s="215"/>
      <c r="E139" s="215"/>
      <c r="F139" s="234" t="s">
        <v>509</v>
      </c>
      <c r="G139" s="215"/>
      <c r="H139" s="215" t="s">
        <v>564</v>
      </c>
      <c r="I139" s="215" t="s">
        <v>543</v>
      </c>
      <c r="J139" s="215"/>
      <c r="K139" s="256"/>
    </row>
    <row r="140" spans="2:11" ht="15" customHeight="1">
      <c r="B140" s="254"/>
      <c r="C140" s="215" t="s">
        <v>565</v>
      </c>
      <c r="D140" s="215"/>
      <c r="E140" s="215"/>
      <c r="F140" s="234" t="s">
        <v>509</v>
      </c>
      <c r="G140" s="215"/>
      <c r="H140" s="215" t="s">
        <v>566</v>
      </c>
      <c r="I140" s="215" t="s">
        <v>543</v>
      </c>
      <c r="J140" s="215"/>
      <c r="K140" s="256"/>
    </row>
    <row r="141" spans="2:11" ht="15" customHeight="1">
      <c r="B141" s="257"/>
      <c r="C141" s="258"/>
      <c r="D141" s="258"/>
      <c r="E141" s="258"/>
      <c r="F141" s="258"/>
      <c r="G141" s="258"/>
      <c r="H141" s="258"/>
      <c r="I141" s="258"/>
      <c r="J141" s="258"/>
      <c r="K141" s="259"/>
    </row>
    <row r="142" spans="2:11" ht="18.75" customHeight="1">
      <c r="B142" s="211"/>
      <c r="C142" s="211"/>
      <c r="D142" s="211"/>
      <c r="E142" s="211"/>
      <c r="F142" s="246"/>
      <c r="G142" s="211"/>
      <c r="H142" s="211"/>
      <c r="I142" s="211"/>
      <c r="J142" s="211"/>
      <c r="K142" s="211"/>
    </row>
    <row r="143" spans="2:11" ht="18.75" customHeight="1">
      <c r="B143" s="221"/>
      <c r="C143" s="221"/>
      <c r="D143" s="221"/>
      <c r="E143" s="221"/>
      <c r="F143" s="221"/>
      <c r="G143" s="221"/>
      <c r="H143" s="221"/>
      <c r="I143" s="221"/>
      <c r="J143" s="221"/>
      <c r="K143" s="221"/>
    </row>
    <row r="144" spans="2:11" ht="7.5" customHeight="1">
      <c r="B144" s="222"/>
      <c r="C144" s="223"/>
      <c r="D144" s="223"/>
      <c r="E144" s="223"/>
      <c r="F144" s="223"/>
      <c r="G144" s="223"/>
      <c r="H144" s="223"/>
      <c r="I144" s="223"/>
      <c r="J144" s="223"/>
      <c r="K144" s="224"/>
    </row>
    <row r="145" spans="2:11" ht="45" customHeight="1">
      <c r="B145" s="225"/>
      <c r="C145" s="321" t="s">
        <v>567</v>
      </c>
      <c r="D145" s="321"/>
      <c r="E145" s="321"/>
      <c r="F145" s="321"/>
      <c r="G145" s="321"/>
      <c r="H145" s="321"/>
      <c r="I145" s="321"/>
      <c r="J145" s="321"/>
      <c r="K145" s="226"/>
    </row>
    <row r="146" spans="2:11" ht="17.25" customHeight="1">
      <c r="B146" s="225"/>
      <c r="C146" s="227" t="s">
        <v>503</v>
      </c>
      <c r="D146" s="227"/>
      <c r="E146" s="227"/>
      <c r="F146" s="227" t="s">
        <v>504</v>
      </c>
      <c r="G146" s="228"/>
      <c r="H146" s="227" t="s">
        <v>107</v>
      </c>
      <c r="I146" s="227" t="s">
        <v>58</v>
      </c>
      <c r="J146" s="227" t="s">
        <v>505</v>
      </c>
      <c r="K146" s="226"/>
    </row>
    <row r="147" spans="2:11" ht="17.25" customHeight="1">
      <c r="B147" s="225"/>
      <c r="C147" s="229" t="s">
        <v>506</v>
      </c>
      <c r="D147" s="229"/>
      <c r="E147" s="229"/>
      <c r="F147" s="230" t="s">
        <v>507</v>
      </c>
      <c r="G147" s="231"/>
      <c r="H147" s="229"/>
      <c r="I147" s="229"/>
      <c r="J147" s="229" t="s">
        <v>508</v>
      </c>
      <c r="K147" s="226"/>
    </row>
    <row r="148" spans="2:11" ht="5.25" customHeight="1">
      <c r="B148" s="235"/>
      <c r="C148" s="232"/>
      <c r="D148" s="232"/>
      <c r="E148" s="232"/>
      <c r="F148" s="232"/>
      <c r="G148" s="233"/>
      <c r="H148" s="232"/>
      <c r="I148" s="232"/>
      <c r="J148" s="232"/>
      <c r="K148" s="256"/>
    </row>
    <row r="149" spans="2:11" ht="15" customHeight="1">
      <c r="B149" s="235"/>
      <c r="C149" s="260" t="s">
        <v>512</v>
      </c>
      <c r="D149" s="215"/>
      <c r="E149" s="215"/>
      <c r="F149" s="261" t="s">
        <v>509</v>
      </c>
      <c r="G149" s="215"/>
      <c r="H149" s="260" t="s">
        <v>548</v>
      </c>
      <c r="I149" s="260" t="s">
        <v>511</v>
      </c>
      <c r="J149" s="260">
        <v>120</v>
      </c>
      <c r="K149" s="256"/>
    </row>
    <row r="150" spans="2:11" ht="15" customHeight="1">
      <c r="B150" s="235"/>
      <c r="C150" s="260" t="s">
        <v>557</v>
      </c>
      <c r="D150" s="215"/>
      <c r="E150" s="215"/>
      <c r="F150" s="261" t="s">
        <v>509</v>
      </c>
      <c r="G150" s="215"/>
      <c r="H150" s="260" t="s">
        <v>568</v>
      </c>
      <c r="I150" s="260" t="s">
        <v>511</v>
      </c>
      <c r="J150" s="260" t="s">
        <v>559</v>
      </c>
      <c r="K150" s="256"/>
    </row>
    <row r="151" spans="2:11" ht="15" customHeight="1">
      <c r="B151" s="235"/>
      <c r="C151" s="260" t="s">
        <v>458</v>
      </c>
      <c r="D151" s="215"/>
      <c r="E151" s="215"/>
      <c r="F151" s="261" t="s">
        <v>509</v>
      </c>
      <c r="G151" s="215"/>
      <c r="H151" s="260" t="s">
        <v>569</v>
      </c>
      <c r="I151" s="260" t="s">
        <v>511</v>
      </c>
      <c r="J151" s="260" t="s">
        <v>559</v>
      </c>
      <c r="K151" s="256"/>
    </row>
    <row r="152" spans="2:11" ht="15" customHeight="1">
      <c r="B152" s="235"/>
      <c r="C152" s="260" t="s">
        <v>514</v>
      </c>
      <c r="D152" s="215"/>
      <c r="E152" s="215"/>
      <c r="F152" s="261" t="s">
        <v>515</v>
      </c>
      <c r="G152" s="215"/>
      <c r="H152" s="260" t="s">
        <v>548</v>
      </c>
      <c r="I152" s="260" t="s">
        <v>511</v>
      </c>
      <c r="J152" s="260">
        <v>50</v>
      </c>
      <c r="K152" s="256"/>
    </row>
    <row r="153" spans="2:11" ht="15" customHeight="1">
      <c r="B153" s="235"/>
      <c r="C153" s="260" t="s">
        <v>517</v>
      </c>
      <c r="D153" s="215"/>
      <c r="E153" s="215"/>
      <c r="F153" s="261" t="s">
        <v>509</v>
      </c>
      <c r="G153" s="215"/>
      <c r="H153" s="260" t="s">
        <v>548</v>
      </c>
      <c r="I153" s="260" t="s">
        <v>519</v>
      </c>
      <c r="J153" s="260"/>
      <c r="K153" s="256"/>
    </row>
    <row r="154" spans="2:11" ht="15" customHeight="1">
      <c r="B154" s="235"/>
      <c r="C154" s="260" t="s">
        <v>528</v>
      </c>
      <c r="D154" s="215"/>
      <c r="E154" s="215"/>
      <c r="F154" s="261" t="s">
        <v>515</v>
      </c>
      <c r="G154" s="215"/>
      <c r="H154" s="260" t="s">
        <v>548</v>
      </c>
      <c r="I154" s="260" t="s">
        <v>511</v>
      </c>
      <c r="J154" s="260">
        <v>50</v>
      </c>
      <c r="K154" s="256"/>
    </row>
    <row r="155" spans="2:11" ht="15" customHeight="1">
      <c r="B155" s="235"/>
      <c r="C155" s="260" t="s">
        <v>536</v>
      </c>
      <c r="D155" s="215"/>
      <c r="E155" s="215"/>
      <c r="F155" s="261" t="s">
        <v>515</v>
      </c>
      <c r="G155" s="215"/>
      <c r="H155" s="260" t="s">
        <v>548</v>
      </c>
      <c r="I155" s="260" t="s">
        <v>511</v>
      </c>
      <c r="J155" s="260">
        <v>50</v>
      </c>
      <c r="K155" s="256"/>
    </row>
    <row r="156" spans="2:11" ht="15" customHeight="1">
      <c r="B156" s="235"/>
      <c r="C156" s="260" t="s">
        <v>534</v>
      </c>
      <c r="D156" s="215"/>
      <c r="E156" s="215"/>
      <c r="F156" s="261" t="s">
        <v>515</v>
      </c>
      <c r="G156" s="215"/>
      <c r="H156" s="260" t="s">
        <v>548</v>
      </c>
      <c r="I156" s="260" t="s">
        <v>511</v>
      </c>
      <c r="J156" s="260">
        <v>50</v>
      </c>
      <c r="K156" s="256"/>
    </row>
    <row r="157" spans="2:11" ht="15" customHeight="1">
      <c r="B157" s="235"/>
      <c r="C157" s="260" t="s">
        <v>88</v>
      </c>
      <c r="D157" s="215"/>
      <c r="E157" s="215"/>
      <c r="F157" s="261" t="s">
        <v>509</v>
      </c>
      <c r="G157" s="215"/>
      <c r="H157" s="260" t="s">
        <v>570</v>
      </c>
      <c r="I157" s="260" t="s">
        <v>511</v>
      </c>
      <c r="J157" s="260" t="s">
        <v>571</v>
      </c>
      <c r="K157" s="256"/>
    </row>
    <row r="158" spans="2:11" ht="15" customHeight="1">
      <c r="B158" s="235"/>
      <c r="C158" s="260" t="s">
        <v>572</v>
      </c>
      <c r="D158" s="215"/>
      <c r="E158" s="215"/>
      <c r="F158" s="261" t="s">
        <v>509</v>
      </c>
      <c r="G158" s="215"/>
      <c r="H158" s="260" t="s">
        <v>573</v>
      </c>
      <c r="I158" s="260" t="s">
        <v>543</v>
      </c>
      <c r="J158" s="260"/>
      <c r="K158" s="256"/>
    </row>
    <row r="159" spans="2:11" ht="15" customHeight="1">
      <c r="B159" s="262"/>
      <c r="C159" s="244"/>
      <c r="D159" s="244"/>
      <c r="E159" s="244"/>
      <c r="F159" s="244"/>
      <c r="G159" s="244"/>
      <c r="H159" s="244"/>
      <c r="I159" s="244"/>
      <c r="J159" s="244"/>
      <c r="K159" s="263"/>
    </row>
    <row r="160" spans="2:11" ht="18.75" customHeight="1">
      <c r="B160" s="211"/>
      <c r="C160" s="215"/>
      <c r="D160" s="215"/>
      <c r="E160" s="215"/>
      <c r="F160" s="234"/>
      <c r="G160" s="215"/>
      <c r="H160" s="215"/>
      <c r="I160" s="215"/>
      <c r="J160" s="215"/>
      <c r="K160" s="211"/>
    </row>
    <row r="161" spans="2:11" ht="18.75" customHeight="1">
      <c r="B161" s="221"/>
      <c r="C161" s="221"/>
      <c r="D161" s="221"/>
      <c r="E161" s="221"/>
      <c r="F161" s="221"/>
      <c r="G161" s="221"/>
      <c r="H161" s="221"/>
      <c r="I161" s="221"/>
      <c r="J161" s="221"/>
      <c r="K161" s="221"/>
    </row>
    <row r="162" spans="2:11" ht="7.5" customHeight="1">
      <c r="B162" s="203"/>
      <c r="C162" s="204"/>
      <c r="D162" s="204"/>
      <c r="E162" s="204"/>
      <c r="F162" s="204"/>
      <c r="G162" s="204"/>
      <c r="H162" s="204"/>
      <c r="I162" s="204"/>
      <c r="J162" s="204"/>
      <c r="K162" s="205"/>
    </row>
    <row r="163" spans="2:11" ht="45" customHeight="1">
      <c r="B163" s="206"/>
      <c r="C163" s="320" t="s">
        <v>574</v>
      </c>
      <c r="D163" s="320"/>
      <c r="E163" s="320"/>
      <c r="F163" s="320"/>
      <c r="G163" s="320"/>
      <c r="H163" s="320"/>
      <c r="I163" s="320"/>
      <c r="J163" s="320"/>
      <c r="K163" s="207"/>
    </row>
    <row r="164" spans="2:11" ht="17.25" customHeight="1">
      <c r="B164" s="206"/>
      <c r="C164" s="227" t="s">
        <v>503</v>
      </c>
      <c r="D164" s="227"/>
      <c r="E164" s="227"/>
      <c r="F164" s="227" t="s">
        <v>504</v>
      </c>
      <c r="G164" s="264"/>
      <c r="H164" s="265" t="s">
        <v>107</v>
      </c>
      <c r="I164" s="265" t="s">
        <v>58</v>
      </c>
      <c r="J164" s="227" t="s">
        <v>505</v>
      </c>
      <c r="K164" s="207"/>
    </row>
    <row r="165" spans="2:11" ht="17.25" customHeight="1">
      <c r="B165" s="208"/>
      <c r="C165" s="229" t="s">
        <v>506</v>
      </c>
      <c r="D165" s="229"/>
      <c r="E165" s="229"/>
      <c r="F165" s="230" t="s">
        <v>507</v>
      </c>
      <c r="G165" s="266"/>
      <c r="H165" s="267"/>
      <c r="I165" s="267"/>
      <c r="J165" s="229" t="s">
        <v>508</v>
      </c>
      <c r="K165" s="209"/>
    </row>
    <row r="166" spans="2:11" ht="5.25" customHeight="1">
      <c r="B166" s="235"/>
      <c r="C166" s="232"/>
      <c r="D166" s="232"/>
      <c r="E166" s="232"/>
      <c r="F166" s="232"/>
      <c r="G166" s="233"/>
      <c r="H166" s="232"/>
      <c r="I166" s="232"/>
      <c r="J166" s="232"/>
      <c r="K166" s="256"/>
    </row>
    <row r="167" spans="2:11" ht="15" customHeight="1">
      <c r="B167" s="235"/>
      <c r="C167" s="215" t="s">
        <v>512</v>
      </c>
      <c r="D167" s="215"/>
      <c r="E167" s="215"/>
      <c r="F167" s="234" t="s">
        <v>509</v>
      </c>
      <c r="G167" s="215"/>
      <c r="H167" s="215" t="s">
        <v>548</v>
      </c>
      <c r="I167" s="215" t="s">
        <v>511</v>
      </c>
      <c r="J167" s="215">
        <v>120</v>
      </c>
      <c r="K167" s="256"/>
    </row>
    <row r="168" spans="2:11" ht="15" customHeight="1">
      <c r="B168" s="235"/>
      <c r="C168" s="215" t="s">
        <v>557</v>
      </c>
      <c r="D168" s="215"/>
      <c r="E168" s="215"/>
      <c r="F168" s="234" t="s">
        <v>509</v>
      </c>
      <c r="G168" s="215"/>
      <c r="H168" s="215" t="s">
        <v>558</v>
      </c>
      <c r="I168" s="215" t="s">
        <v>511</v>
      </c>
      <c r="J168" s="215" t="s">
        <v>559</v>
      </c>
      <c r="K168" s="256"/>
    </row>
    <row r="169" spans="2:11" ht="15" customHeight="1">
      <c r="B169" s="235"/>
      <c r="C169" s="215" t="s">
        <v>458</v>
      </c>
      <c r="D169" s="215"/>
      <c r="E169" s="215"/>
      <c r="F169" s="234" t="s">
        <v>509</v>
      </c>
      <c r="G169" s="215"/>
      <c r="H169" s="215" t="s">
        <v>575</v>
      </c>
      <c r="I169" s="215" t="s">
        <v>511</v>
      </c>
      <c r="J169" s="215" t="s">
        <v>559</v>
      </c>
      <c r="K169" s="256"/>
    </row>
    <row r="170" spans="2:11" ht="15" customHeight="1">
      <c r="B170" s="235"/>
      <c r="C170" s="215" t="s">
        <v>514</v>
      </c>
      <c r="D170" s="215"/>
      <c r="E170" s="215"/>
      <c r="F170" s="234" t="s">
        <v>515</v>
      </c>
      <c r="G170" s="215"/>
      <c r="H170" s="215" t="s">
        <v>575</v>
      </c>
      <c r="I170" s="215" t="s">
        <v>511</v>
      </c>
      <c r="J170" s="215">
        <v>50</v>
      </c>
      <c r="K170" s="256"/>
    </row>
    <row r="171" spans="2:11" ht="15" customHeight="1">
      <c r="B171" s="235"/>
      <c r="C171" s="215" t="s">
        <v>517</v>
      </c>
      <c r="D171" s="215"/>
      <c r="E171" s="215"/>
      <c r="F171" s="234" t="s">
        <v>509</v>
      </c>
      <c r="G171" s="215"/>
      <c r="H171" s="215" t="s">
        <v>575</v>
      </c>
      <c r="I171" s="215" t="s">
        <v>519</v>
      </c>
      <c r="J171" s="215"/>
      <c r="K171" s="256"/>
    </row>
    <row r="172" spans="2:11" ht="15" customHeight="1">
      <c r="B172" s="235"/>
      <c r="C172" s="215" t="s">
        <v>528</v>
      </c>
      <c r="D172" s="215"/>
      <c r="E172" s="215"/>
      <c r="F172" s="234" t="s">
        <v>515</v>
      </c>
      <c r="G172" s="215"/>
      <c r="H172" s="215" t="s">
        <v>575</v>
      </c>
      <c r="I172" s="215" t="s">
        <v>511</v>
      </c>
      <c r="J172" s="215">
        <v>50</v>
      </c>
      <c r="K172" s="256"/>
    </row>
    <row r="173" spans="2:11" ht="15" customHeight="1">
      <c r="B173" s="235"/>
      <c r="C173" s="215" t="s">
        <v>536</v>
      </c>
      <c r="D173" s="215"/>
      <c r="E173" s="215"/>
      <c r="F173" s="234" t="s">
        <v>515</v>
      </c>
      <c r="G173" s="215"/>
      <c r="H173" s="215" t="s">
        <v>575</v>
      </c>
      <c r="I173" s="215" t="s">
        <v>511</v>
      </c>
      <c r="J173" s="215">
        <v>50</v>
      </c>
      <c r="K173" s="256"/>
    </row>
    <row r="174" spans="2:11" ht="15" customHeight="1">
      <c r="B174" s="235"/>
      <c r="C174" s="215" t="s">
        <v>534</v>
      </c>
      <c r="D174" s="215"/>
      <c r="E174" s="215"/>
      <c r="F174" s="234" t="s">
        <v>515</v>
      </c>
      <c r="G174" s="215"/>
      <c r="H174" s="215" t="s">
        <v>575</v>
      </c>
      <c r="I174" s="215" t="s">
        <v>511</v>
      </c>
      <c r="J174" s="215">
        <v>50</v>
      </c>
      <c r="K174" s="256"/>
    </row>
    <row r="175" spans="2:11" ht="15" customHeight="1">
      <c r="B175" s="235"/>
      <c r="C175" s="215" t="s">
        <v>106</v>
      </c>
      <c r="D175" s="215"/>
      <c r="E175" s="215"/>
      <c r="F175" s="234" t="s">
        <v>509</v>
      </c>
      <c r="G175" s="215"/>
      <c r="H175" s="215" t="s">
        <v>576</v>
      </c>
      <c r="I175" s="215" t="s">
        <v>577</v>
      </c>
      <c r="J175" s="215"/>
      <c r="K175" s="256"/>
    </row>
    <row r="176" spans="2:11" ht="15" customHeight="1">
      <c r="B176" s="235"/>
      <c r="C176" s="215" t="s">
        <v>58</v>
      </c>
      <c r="D176" s="215"/>
      <c r="E176" s="215"/>
      <c r="F176" s="234" t="s">
        <v>509</v>
      </c>
      <c r="G176" s="215"/>
      <c r="H176" s="215" t="s">
        <v>578</v>
      </c>
      <c r="I176" s="215" t="s">
        <v>579</v>
      </c>
      <c r="J176" s="215">
        <v>1</v>
      </c>
      <c r="K176" s="256"/>
    </row>
    <row r="177" spans="2:11" ht="15" customHeight="1">
      <c r="B177" s="235"/>
      <c r="C177" s="215" t="s">
        <v>54</v>
      </c>
      <c r="D177" s="215"/>
      <c r="E177" s="215"/>
      <c r="F177" s="234" t="s">
        <v>509</v>
      </c>
      <c r="G177" s="215"/>
      <c r="H177" s="215" t="s">
        <v>580</v>
      </c>
      <c r="I177" s="215" t="s">
        <v>511</v>
      </c>
      <c r="J177" s="215">
        <v>20</v>
      </c>
      <c r="K177" s="256"/>
    </row>
    <row r="178" spans="2:11" ht="15" customHeight="1">
      <c r="B178" s="235"/>
      <c r="C178" s="215" t="s">
        <v>107</v>
      </c>
      <c r="D178" s="215"/>
      <c r="E178" s="215"/>
      <c r="F178" s="234" t="s">
        <v>509</v>
      </c>
      <c r="G178" s="215"/>
      <c r="H178" s="215" t="s">
        <v>581</v>
      </c>
      <c r="I178" s="215" t="s">
        <v>511</v>
      </c>
      <c r="J178" s="215">
        <v>255</v>
      </c>
      <c r="K178" s="256"/>
    </row>
    <row r="179" spans="2:11" ht="15" customHeight="1">
      <c r="B179" s="235"/>
      <c r="C179" s="215" t="s">
        <v>108</v>
      </c>
      <c r="D179" s="215"/>
      <c r="E179" s="215"/>
      <c r="F179" s="234" t="s">
        <v>509</v>
      </c>
      <c r="G179" s="215"/>
      <c r="H179" s="215" t="s">
        <v>474</v>
      </c>
      <c r="I179" s="215" t="s">
        <v>511</v>
      </c>
      <c r="J179" s="215">
        <v>10</v>
      </c>
      <c r="K179" s="256"/>
    </row>
    <row r="180" spans="2:11" ht="15" customHeight="1">
      <c r="B180" s="235"/>
      <c r="C180" s="215" t="s">
        <v>109</v>
      </c>
      <c r="D180" s="215"/>
      <c r="E180" s="215"/>
      <c r="F180" s="234" t="s">
        <v>509</v>
      </c>
      <c r="G180" s="215"/>
      <c r="H180" s="215" t="s">
        <v>582</v>
      </c>
      <c r="I180" s="215" t="s">
        <v>543</v>
      </c>
      <c r="J180" s="215"/>
      <c r="K180" s="256"/>
    </row>
    <row r="181" spans="2:11" ht="15" customHeight="1">
      <c r="B181" s="235"/>
      <c r="C181" s="215" t="s">
        <v>583</v>
      </c>
      <c r="D181" s="215"/>
      <c r="E181" s="215"/>
      <c r="F181" s="234" t="s">
        <v>509</v>
      </c>
      <c r="G181" s="215"/>
      <c r="H181" s="215" t="s">
        <v>584</v>
      </c>
      <c r="I181" s="215" t="s">
        <v>543</v>
      </c>
      <c r="J181" s="215"/>
      <c r="K181" s="256"/>
    </row>
    <row r="182" spans="2:11" ht="15" customHeight="1">
      <c r="B182" s="235"/>
      <c r="C182" s="215" t="s">
        <v>572</v>
      </c>
      <c r="D182" s="215"/>
      <c r="E182" s="215"/>
      <c r="F182" s="234" t="s">
        <v>509</v>
      </c>
      <c r="G182" s="215"/>
      <c r="H182" s="215" t="s">
        <v>585</v>
      </c>
      <c r="I182" s="215" t="s">
        <v>543</v>
      </c>
      <c r="J182" s="215"/>
      <c r="K182" s="256"/>
    </row>
    <row r="183" spans="2:11" ht="15" customHeight="1">
      <c r="B183" s="235"/>
      <c r="C183" s="215" t="s">
        <v>111</v>
      </c>
      <c r="D183" s="215"/>
      <c r="E183" s="215"/>
      <c r="F183" s="234" t="s">
        <v>515</v>
      </c>
      <c r="G183" s="215"/>
      <c r="H183" s="215" t="s">
        <v>586</v>
      </c>
      <c r="I183" s="215" t="s">
        <v>511</v>
      </c>
      <c r="J183" s="215">
        <v>50</v>
      </c>
      <c r="K183" s="256"/>
    </row>
    <row r="184" spans="2:11" ht="15" customHeight="1">
      <c r="B184" s="235"/>
      <c r="C184" s="215" t="s">
        <v>587</v>
      </c>
      <c r="D184" s="215"/>
      <c r="E184" s="215"/>
      <c r="F184" s="234" t="s">
        <v>515</v>
      </c>
      <c r="G184" s="215"/>
      <c r="H184" s="215" t="s">
        <v>588</v>
      </c>
      <c r="I184" s="215" t="s">
        <v>589</v>
      </c>
      <c r="J184" s="215"/>
      <c r="K184" s="256"/>
    </row>
    <row r="185" spans="2:11" ht="15" customHeight="1">
      <c r="B185" s="235"/>
      <c r="C185" s="215" t="s">
        <v>590</v>
      </c>
      <c r="D185" s="215"/>
      <c r="E185" s="215"/>
      <c r="F185" s="234" t="s">
        <v>515</v>
      </c>
      <c r="G185" s="215"/>
      <c r="H185" s="215" t="s">
        <v>591</v>
      </c>
      <c r="I185" s="215" t="s">
        <v>589</v>
      </c>
      <c r="J185" s="215"/>
      <c r="K185" s="256"/>
    </row>
    <row r="186" spans="2:11" ht="15" customHeight="1">
      <c r="B186" s="235"/>
      <c r="C186" s="215" t="s">
        <v>592</v>
      </c>
      <c r="D186" s="215"/>
      <c r="E186" s="215"/>
      <c r="F186" s="234" t="s">
        <v>515</v>
      </c>
      <c r="G186" s="215"/>
      <c r="H186" s="215" t="s">
        <v>593</v>
      </c>
      <c r="I186" s="215" t="s">
        <v>589</v>
      </c>
      <c r="J186" s="215"/>
      <c r="K186" s="256"/>
    </row>
    <row r="187" spans="2:11" ht="15" customHeight="1">
      <c r="B187" s="235"/>
      <c r="C187" s="268" t="s">
        <v>594</v>
      </c>
      <c r="D187" s="215"/>
      <c r="E187" s="215"/>
      <c r="F187" s="234" t="s">
        <v>515</v>
      </c>
      <c r="G187" s="215"/>
      <c r="H187" s="215" t="s">
        <v>595</v>
      </c>
      <c r="I187" s="215" t="s">
        <v>596</v>
      </c>
      <c r="J187" s="269" t="s">
        <v>597</v>
      </c>
      <c r="K187" s="256"/>
    </row>
    <row r="188" spans="2:11" ht="15" customHeight="1">
      <c r="B188" s="235"/>
      <c r="C188" s="220" t="s">
        <v>43</v>
      </c>
      <c r="D188" s="215"/>
      <c r="E188" s="215"/>
      <c r="F188" s="234" t="s">
        <v>509</v>
      </c>
      <c r="G188" s="215"/>
      <c r="H188" s="211" t="s">
        <v>598</v>
      </c>
      <c r="I188" s="215" t="s">
        <v>599</v>
      </c>
      <c r="J188" s="215"/>
      <c r="K188" s="256"/>
    </row>
    <row r="189" spans="2:11" ht="15" customHeight="1">
      <c r="B189" s="235"/>
      <c r="C189" s="220" t="s">
        <v>600</v>
      </c>
      <c r="D189" s="215"/>
      <c r="E189" s="215"/>
      <c r="F189" s="234" t="s">
        <v>509</v>
      </c>
      <c r="G189" s="215"/>
      <c r="H189" s="215" t="s">
        <v>601</v>
      </c>
      <c r="I189" s="215" t="s">
        <v>543</v>
      </c>
      <c r="J189" s="215"/>
      <c r="K189" s="256"/>
    </row>
    <row r="190" spans="2:11" ht="15" customHeight="1">
      <c r="B190" s="235"/>
      <c r="C190" s="220" t="s">
        <v>602</v>
      </c>
      <c r="D190" s="215"/>
      <c r="E190" s="215"/>
      <c r="F190" s="234" t="s">
        <v>509</v>
      </c>
      <c r="G190" s="215"/>
      <c r="H190" s="215" t="s">
        <v>603</v>
      </c>
      <c r="I190" s="215" t="s">
        <v>543</v>
      </c>
      <c r="J190" s="215"/>
      <c r="K190" s="256"/>
    </row>
    <row r="191" spans="2:11" ht="15" customHeight="1">
      <c r="B191" s="235"/>
      <c r="C191" s="220" t="s">
        <v>604</v>
      </c>
      <c r="D191" s="215"/>
      <c r="E191" s="215"/>
      <c r="F191" s="234" t="s">
        <v>515</v>
      </c>
      <c r="G191" s="215"/>
      <c r="H191" s="215" t="s">
        <v>605</v>
      </c>
      <c r="I191" s="215" t="s">
        <v>543</v>
      </c>
      <c r="J191" s="215"/>
      <c r="K191" s="256"/>
    </row>
    <row r="192" spans="2:11" ht="15" customHeight="1">
      <c r="B192" s="262"/>
      <c r="C192" s="270"/>
      <c r="D192" s="244"/>
      <c r="E192" s="244"/>
      <c r="F192" s="244"/>
      <c r="G192" s="244"/>
      <c r="H192" s="244"/>
      <c r="I192" s="244"/>
      <c r="J192" s="244"/>
      <c r="K192" s="263"/>
    </row>
    <row r="193" spans="2:11" ht="18.75" customHeight="1">
      <c r="B193" s="211"/>
      <c r="C193" s="215"/>
      <c r="D193" s="215"/>
      <c r="E193" s="215"/>
      <c r="F193" s="234"/>
      <c r="G193" s="215"/>
      <c r="H193" s="215"/>
      <c r="I193" s="215"/>
      <c r="J193" s="215"/>
      <c r="K193" s="211"/>
    </row>
    <row r="194" spans="2:11" ht="18.75" customHeight="1">
      <c r="B194" s="211"/>
      <c r="C194" s="215"/>
      <c r="D194" s="215"/>
      <c r="E194" s="215"/>
      <c r="F194" s="234"/>
      <c r="G194" s="215"/>
      <c r="H194" s="215"/>
      <c r="I194" s="215"/>
      <c r="J194" s="215"/>
      <c r="K194" s="211"/>
    </row>
    <row r="195" spans="2:11" ht="18.75" customHeight="1">
      <c r="B195" s="221"/>
      <c r="C195" s="221"/>
      <c r="D195" s="221"/>
      <c r="E195" s="221"/>
      <c r="F195" s="221"/>
      <c r="G195" s="221"/>
      <c r="H195" s="221"/>
      <c r="I195" s="221"/>
      <c r="J195" s="221"/>
      <c r="K195" s="221"/>
    </row>
    <row r="196" spans="2:11">
      <c r="B196" s="203"/>
      <c r="C196" s="204"/>
      <c r="D196" s="204"/>
      <c r="E196" s="204"/>
      <c r="F196" s="204"/>
      <c r="G196" s="204"/>
      <c r="H196" s="204"/>
      <c r="I196" s="204"/>
      <c r="J196" s="204"/>
      <c r="K196" s="205"/>
    </row>
    <row r="197" spans="2:11" ht="21">
      <c r="B197" s="206"/>
      <c r="C197" s="320" t="s">
        <v>606</v>
      </c>
      <c r="D197" s="320"/>
      <c r="E197" s="320"/>
      <c r="F197" s="320"/>
      <c r="G197" s="320"/>
      <c r="H197" s="320"/>
      <c r="I197" s="320"/>
      <c r="J197" s="320"/>
      <c r="K197" s="207"/>
    </row>
    <row r="198" spans="2:11" ht="25.5" customHeight="1">
      <c r="B198" s="206"/>
      <c r="C198" s="271" t="s">
        <v>607</v>
      </c>
      <c r="D198" s="271"/>
      <c r="E198" s="271"/>
      <c r="F198" s="271" t="s">
        <v>608</v>
      </c>
      <c r="G198" s="272"/>
      <c r="H198" s="319" t="s">
        <v>609</v>
      </c>
      <c r="I198" s="319"/>
      <c r="J198" s="319"/>
      <c r="K198" s="207"/>
    </row>
    <row r="199" spans="2:11" ht="5.25" customHeight="1">
      <c r="B199" s="235"/>
      <c r="C199" s="232"/>
      <c r="D199" s="232"/>
      <c r="E199" s="232"/>
      <c r="F199" s="232"/>
      <c r="G199" s="215"/>
      <c r="H199" s="232"/>
      <c r="I199" s="232"/>
      <c r="J199" s="232"/>
      <c r="K199" s="256"/>
    </row>
    <row r="200" spans="2:11" ht="15" customHeight="1">
      <c r="B200" s="235"/>
      <c r="C200" s="215" t="s">
        <v>599</v>
      </c>
      <c r="D200" s="215"/>
      <c r="E200" s="215"/>
      <c r="F200" s="234" t="s">
        <v>44</v>
      </c>
      <c r="G200" s="215"/>
      <c r="H200" s="317" t="s">
        <v>610</v>
      </c>
      <c r="I200" s="317"/>
      <c r="J200" s="317"/>
      <c r="K200" s="256"/>
    </row>
    <row r="201" spans="2:11" ht="15" customHeight="1">
      <c r="B201" s="235"/>
      <c r="C201" s="241"/>
      <c r="D201" s="215"/>
      <c r="E201" s="215"/>
      <c r="F201" s="234" t="s">
        <v>45</v>
      </c>
      <c r="G201" s="215"/>
      <c r="H201" s="317" t="s">
        <v>611</v>
      </c>
      <c r="I201" s="317"/>
      <c r="J201" s="317"/>
      <c r="K201" s="256"/>
    </row>
    <row r="202" spans="2:11" ht="15" customHeight="1">
      <c r="B202" s="235"/>
      <c r="C202" s="241"/>
      <c r="D202" s="215"/>
      <c r="E202" s="215"/>
      <c r="F202" s="234" t="s">
        <v>48</v>
      </c>
      <c r="G202" s="215"/>
      <c r="H202" s="317" t="s">
        <v>612</v>
      </c>
      <c r="I202" s="317"/>
      <c r="J202" s="317"/>
      <c r="K202" s="256"/>
    </row>
    <row r="203" spans="2:11" ht="15" customHeight="1">
      <c r="B203" s="235"/>
      <c r="C203" s="215"/>
      <c r="D203" s="215"/>
      <c r="E203" s="215"/>
      <c r="F203" s="234" t="s">
        <v>46</v>
      </c>
      <c r="G203" s="215"/>
      <c r="H203" s="317" t="s">
        <v>613</v>
      </c>
      <c r="I203" s="317"/>
      <c r="J203" s="317"/>
      <c r="K203" s="256"/>
    </row>
    <row r="204" spans="2:11" ht="15" customHeight="1">
      <c r="B204" s="235"/>
      <c r="C204" s="215"/>
      <c r="D204" s="215"/>
      <c r="E204" s="215"/>
      <c r="F204" s="234" t="s">
        <v>47</v>
      </c>
      <c r="G204" s="215"/>
      <c r="H204" s="317" t="s">
        <v>614</v>
      </c>
      <c r="I204" s="317"/>
      <c r="J204" s="317"/>
      <c r="K204" s="256"/>
    </row>
    <row r="205" spans="2:11" ht="15" customHeight="1">
      <c r="B205" s="235"/>
      <c r="C205" s="215"/>
      <c r="D205" s="215"/>
      <c r="E205" s="215"/>
      <c r="F205" s="234"/>
      <c r="G205" s="215"/>
      <c r="H205" s="215"/>
      <c r="I205" s="215"/>
      <c r="J205" s="215"/>
      <c r="K205" s="256"/>
    </row>
    <row r="206" spans="2:11" ht="15" customHeight="1">
      <c r="B206" s="235"/>
      <c r="C206" s="215" t="s">
        <v>555</v>
      </c>
      <c r="D206" s="215"/>
      <c r="E206" s="215"/>
      <c r="F206" s="234" t="s">
        <v>77</v>
      </c>
      <c r="G206" s="215"/>
      <c r="H206" s="317" t="s">
        <v>615</v>
      </c>
      <c r="I206" s="317"/>
      <c r="J206" s="317"/>
      <c r="K206" s="256"/>
    </row>
    <row r="207" spans="2:11" ht="15" customHeight="1">
      <c r="B207" s="235"/>
      <c r="C207" s="241"/>
      <c r="D207" s="215"/>
      <c r="E207" s="215"/>
      <c r="F207" s="234" t="s">
        <v>452</v>
      </c>
      <c r="G207" s="215"/>
      <c r="H207" s="317" t="s">
        <v>453</v>
      </c>
      <c r="I207" s="317"/>
      <c r="J207" s="317"/>
      <c r="K207" s="256"/>
    </row>
    <row r="208" spans="2:11" ht="15" customHeight="1">
      <c r="B208" s="235"/>
      <c r="C208" s="215"/>
      <c r="D208" s="215"/>
      <c r="E208" s="215"/>
      <c r="F208" s="234" t="s">
        <v>450</v>
      </c>
      <c r="G208" s="215"/>
      <c r="H208" s="317" t="s">
        <v>616</v>
      </c>
      <c r="I208" s="317"/>
      <c r="J208" s="317"/>
      <c r="K208" s="256"/>
    </row>
    <row r="209" spans="2:11" ht="15" customHeight="1">
      <c r="B209" s="273"/>
      <c r="C209" s="241"/>
      <c r="D209" s="241"/>
      <c r="E209" s="241"/>
      <c r="F209" s="234" t="s">
        <v>454</v>
      </c>
      <c r="G209" s="220"/>
      <c r="H209" s="318" t="s">
        <v>455</v>
      </c>
      <c r="I209" s="318"/>
      <c r="J209" s="318"/>
      <c r="K209" s="274"/>
    </row>
    <row r="210" spans="2:11" ht="15" customHeight="1">
      <c r="B210" s="273"/>
      <c r="C210" s="241"/>
      <c r="D210" s="241"/>
      <c r="E210" s="241"/>
      <c r="F210" s="234" t="s">
        <v>456</v>
      </c>
      <c r="G210" s="220"/>
      <c r="H210" s="318" t="s">
        <v>617</v>
      </c>
      <c r="I210" s="318"/>
      <c r="J210" s="318"/>
      <c r="K210" s="274"/>
    </row>
    <row r="211" spans="2:11" ht="15" customHeight="1">
      <c r="B211" s="273"/>
      <c r="C211" s="241"/>
      <c r="D211" s="241"/>
      <c r="E211" s="241"/>
      <c r="F211" s="275"/>
      <c r="G211" s="220"/>
      <c r="H211" s="276"/>
      <c r="I211" s="276"/>
      <c r="J211" s="276"/>
      <c r="K211" s="274"/>
    </row>
    <row r="212" spans="2:11" ht="15" customHeight="1">
      <c r="B212" s="273"/>
      <c r="C212" s="215" t="s">
        <v>579</v>
      </c>
      <c r="D212" s="241"/>
      <c r="E212" s="241"/>
      <c r="F212" s="234">
        <v>1</v>
      </c>
      <c r="G212" s="220"/>
      <c r="H212" s="318" t="s">
        <v>618</v>
      </c>
      <c r="I212" s="318"/>
      <c r="J212" s="318"/>
      <c r="K212" s="274"/>
    </row>
    <row r="213" spans="2:11" ht="15" customHeight="1">
      <c r="B213" s="273"/>
      <c r="C213" s="241"/>
      <c r="D213" s="241"/>
      <c r="E213" s="241"/>
      <c r="F213" s="234">
        <v>2</v>
      </c>
      <c r="G213" s="220"/>
      <c r="H213" s="318" t="s">
        <v>619</v>
      </c>
      <c r="I213" s="318"/>
      <c r="J213" s="318"/>
      <c r="K213" s="274"/>
    </row>
    <row r="214" spans="2:11" ht="15" customHeight="1">
      <c r="B214" s="273"/>
      <c r="C214" s="241"/>
      <c r="D214" s="241"/>
      <c r="E214" s="241"/>
      <c r="F214" s="234">
        <v>3</v>
      </c>
      <c r="G214" s="220"/>
      <c r="H214" s="318" t="s">
        <v>620</v>
      </c>
      <c r="I214" s="318"/>
      <c r="J214" s="318"/>
      <c r="K214" s="274"/>
    </row>
    <row r="215" spans="2:11" ht="15" customHeight="1">
      <c r="B215" s="273"/>
      <c r="C215" s="241"/>
      <c r="D215" s="241"/>
      <c r="E215" s="241"/>
      <c r="F215" s="234">
        <v>4</v>
      </c>
      <c r="G215" s="220"/>
      <c r="H215" s="318" t="s">
        <v>621</v>
      </c>
      <c r="I215" s="318"/>
      <c r="J215" s="318"/>
      <c r="K215" s="274"/>
    </row>
    <row r="216" spans="2:11" ht="12.75" customHeight="1">
      <c r="B216" s="277"/>
      <c r="C216" s="278"/>
      <c r="D216" s="278"/>
      <c r="E216" s="278"/>
      <c r="F216" s="278"/>
      <c r="G216" s="278"/>
      <c r="H216" s="278"/>
      <c r="I216" s="278"/>
      <c r="J216" s="278"/>
      <c r="K216" s="279"/>
    </row>
  </sheetData>
  <sheetProtection algorithmName="SHA-512" hashValue="KcU2uywcm9/tOWGuGaw4Se4E4LxYr/dmS9xYx+Y4j3nb9n3qvpefmgzIKo8ytImGFn22vj3YNkiuUY+hVy7hoA==" saltValue="c4q5dMUrjyNKJ+1qVmLck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05_17 - Kuličkové hřiště ...</vt:lpstr>
      <vt:lpstr>Pokyny pro vyplnění</vt:lpstr>
      <vt:lpstr>'05_17 - Kuličkové hřiště ...'!Názvy_tisku</vt:lpstr>
      <vt:lpstr>'Rekapitulace stavby'!Názvy_tisku</vt:lpstr>
      <vt:lpstr>'05_17 - Kuličkové hřiště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DON-PC6\kristyna</dc:creator>
  <cp:lastModifiedBy>kristyna</cp:lastModifiedBy>
  <dcterms:created xsi:type="dcterms:W3CDTF">2019-03-01T15:21:11Z</dcterms:created>
  <dcterms:modified xsi:type="dcterms:W3CDTF">2019-03-01T15:21:15Z</dcterms:modified>
</cp:coreProperties>
</file>